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T:\Business Intelligence\Cargo Activity\Monthly Reports\NWSA\"/>
    </mc:Choice>
  </mc:AlternateContent>
  <xr:revisionPtr revIDLastSave="0" documentId="13_ncr:1_{A898BD21-F362-4D9F-AB50-A135CFA9D992}" xr6:coauthVersionLast="47" xr6:coauthVersionMax="47" xr10:uidLastSave="{00000000-0000-0000-0000-000000000000}"/>
  <bookViews>
    <workbookView xWindow="-120" yWindow="-120" windowWidth="29040" windowHeight="15720" activeTab="1" xr2:uid="{2A19DC09-C358-4B34-A111-B8868B96917A}"/>
  </bookViews>
  <sheets>
    <sheet name="TEUs" sheetId="10" r:id="rId1"/>
    <sheet name="GC" sheetId="9" r:id="rId2"/>
  </sheets>
  <definedNames>
    <definedName name="_xlnm._FilterDatabase" localSheetId="1" hidden="1">GC!$B$2:$B$115</definedName>
    <definedName name="_xlnm._FilterDatabase" localSheetId="0" hidden="1">TEUs!$B$2:$B$98</definedName>
    <definedName name="SortOrder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115" i="9" l="1"/>
  <c r="N114" i="9"/>
  <c r="N112" i="9"/>
  <c r="N111" i="9"/>
  <c r="N110" i="9"/>
  <c r="M111" i="10"/>
  <c r="M112" i="10"/>
  <c r="M113" i="10"/>
  <c r="M114" i="10"/>
  <c r="M115" i="10"/>
  <c r="M116" i="10"/>
  <c r="M110" i="10"/>
  <c r="F120" i="9"/>
  <c r="D107" i="10" l="1"/>
  <c r="C107" i="10"/>
  <c r="C104" i="10" l="1"/>
  <c r="D90" i="10"/>
  <c r="C90" i="10"/>
  <c r="D10" i="10"/>
  <c r="C10" i="10"/>
  <c r="D18" i="10"/>
  <c r="C18" i="10"/>
  <c r="D26" i="10"/>
  <c r="C26" i="10"/>
  <c r="D34" i="10"/>
  <c r="C34" i="10"/>
  <c r="D42" i="10"/>
  <c r="C42" i="10"/>
  <c r="D50" i="10"/>
  <c r="C50" i="10"/>
  <c r="D58" i="10"/>
  <c r="C58" i="10"/>
  <c r="D66" i="10"/>
  <c r="C66" i="10"/>
  <c r="D74" i="10"/>
  <c r="C74" i="10"/>
  <c r="D82" i="10"/>
  <c r="C82" i="10"/>
  <c r="D98" i="10"/>
  <c r="D111" i="10"/>
  <c r="D112" i="10"/>
  <c r="D113" i="10"/>
  <c r="D114" i="10"/>
  <c r="D115" i="10"/>
  <c r="E98" i="10"/>
  <c r="L10" i="10"/>
  <c r="K10" i="10"/>
  <c r="J10" i="10"/>
  <c r="I10" i="10"/>
  <c r="H10" i="10"/>
  <c r="G10" i="10"/>
  <c r="F10" i="10"/>
  <c r="E10" i="10"/>
  <c r="L18" i="10"/>
  <c r="K18" i="10"/>
  <c r="J18" i="10"/>
  <c r="I18" i="10"/>
  <c r="H18" i="10"/>
  <c r="G18" i="10"/>
  <c r="F18" i="10"/>
  <c r="E18" i="10"/>
  <c r="L26" i="10"/>
  <c r="K26" i="10"/>
  <c r="J26" i="10"/>
  <c r="I26" i="10"/>
  <c r="H26" i="10"/>
  <c r="G26" i="10"/>
  <c r="F26" i="10"/>
  <c r="E26" i="10"/>
  <c r="L34" i="10"/>
  <c r="K34" i="10"/>
  <c r="J34" i="10"/>
  <c r="I34" i="10"/>
  <c r="H34" i="10"/>
  <c r="G34" i="10"/>
  <c r="F34" i="10"/>
  <c r="E34" i="10"/>
  <c r="L42" i="10"/>
  <c r="K42" i="10"/>
  <c r="J42" i="10"/>
  <c r="I42" i="10"/>
  <c r="H42" i="10"/>
  <c r="G42" i="10"/>
  <c r="F42" i="10"/>
  <c r="E42" i="10"/>
  <c r="L50" i="10"/>
  <c r="K50" i="10"/>
  <c r="J50" i="10"/>
  <c r="I50" i="10"/>
  <c r="H50" i="10"/>
  <c r="G50" i="10"/>
  <c r="F50" i="10"/>
  <c r="E50" i="10"/>
  <c r="L58" i="10"/>
  <c r="K58" i="10"/>
  <c r="J58" i="10"/>
  <c r="I58" i="10"/>
  <c r="H58" i="10"/>
  <c r="G58" i="10"/>
  <c r="F58" i="10"/>
  <c r="E58" i="10"/>
  <c r="L66" i="10"/>
  <c r="K66" i="10"/>
  <c r="J66" i="10"/>
  <c r="I66" i="10"/>
  <c r="H66" i="10"/>
  <c r="G66" i="10"/>
  <c r="F66" i="10"/>
  <c r="E66" i="10"/>
  <c r="L74" i="10"/>
  <c r="K74" i="10"/>
  <c r="J74" i="10"/>
  <c r="I74" i="10"/>
  <c r="H74" i="10"/>
  <c r="G74" i="10"/>
  <c r="F74" i="10"/>
  <c r="E74" i="10"/>
  <c r="L82" i="10"/>
  <c r="K82" i="10"/>
  <c r="J82" i="10"/>
  <c r="I82" i="10"/>
  <c r="H82" i="10"/>
  <c r="G82" i="10"/>
  <c r="F82" i="10"/>
  <c r="E82" i="10"/>
  <c r="L90" i="10"/>
  <c r="K90" i="10"/>
  <c r="J90" i="10"/>
  <c r="I90" i="10"/>
  <c r="H90" i="10"/>
  <c r="G90" i="10"/>
  <c r="F90" i="10"/>
  <c r="E90" i="10"/>
  <c r="L115" i="10"/>
  <c r="K115" i="10"/>
  <c r="J115" i="10"/>
  <c r="I115" i="10"/>
  <c r="L114" i="10"/>
  <c r="K114" i="10"/>
  <c r="J114" i="10"/>
  <c r="I114" i="10"/>
  <c r="L113" i="10"/>
  <c r="K113" i="10"/>
  <c r="J113" i="10"/>
  <c r="I113" i="10"/>
  <c r="L112" i="10"/>
  <c r="K112" i="10"/>
  <c r="J112" i="10"/>
  <c r="I112" i="10"/>
  <c r="L111" i="10"/>
  <c r="K111" i="10"/>
  <c r="J111" i="10"/>
  <c r="I111" i="10"/>
  <c r="L110" i="10"/>
  <c r="K110" i="10"/>
  <c r="J110" i="10"/>
  <c r="I110" i="10"/>
  <c r="D110" i="10"/>
  <c r="M106" i="10"/>
  <c r="L106" i="10"/>
  <c r="K106" i="10"/>
  <c r="J106" i="10"/>
  <c r="I106" i="10"/>
  <c r="H106" i="10"/>
  <c r="G106" i="10"/>
  <c r="F106" i="10"/>
  <c r="E106" i="10"/>
  <c r="D106" i="10"/>
  <c r="C106" i="10"/>
  <c r="M105" i="10"/>
  <c r="L105" i="10"/>
  <c r="K105" i="10"/>
  <c r="J105" i="10"/>
  <c r="I105" i="10"/>
  <c r="H105" i="10"/>
  <c r="G105" i="10"/>
  <c r="F105" i="10"/>
  <c r="E105" i="10"/>
  <c r="D105" i="10"/>
  <c r="C105" i="10"/>
  <c r="M104" i="10"/>
  <c r="L104" i="10"/>
  <c r="K104" i="10"/>
  <c r="J104" i="10"/>
  <c r="I104" i="10"/>
  <c r="H104" i="10"/>
  <c r="G104" i="10"/>
  <c r="F104" i="10"/>
  <c r="E104" i="10"/>
  <c r="D104" i="10"/>
  <c r="M103" i="10"/>
  <c r="L103" i="10"/>
  <c r="K103" i="10"/>
  <c r="J103" i="10"/>
  <c r="I103" i="10"/>
  <c r="H103" i="10"/>
  <c r="G103" i="10"/>
  <c r="F103" i="10"/>
  <c r="E103" i="10"/>
  <c r="D103" i="10"/>
  <c r="C103" i="10"/>
  <c r="M102" i="10"/>
  <c r="L102" i="10"/>
  <c r="K102" i="10"/>
  <c r="J102" i="10"/>
  <c r="I102" i="10"/>
  <c r="H102" i="10"/>
  <c r="G102" i="10"/>
  <c r="F102" i="10"/>
  <c r="E102" i="10"/>
  <c r="D102" i="10"/>
  <c r="C102" i="10"/>
  <c r="M101" i="10"/>
  <c r="L101" i="10"/>
  <c r="K101" i="10"/>
  <c r="J101" i="10"/>
  <c r="I101" i="10"/>
  <c r="H101" i="10"/>
  <c r="G101" i="10"/>
  <c r="F101" i="10"/>
  <c r="E101" i="10"/>
  <c r="D101" i="10"/>
  <c r="C101" i="10"/>
  <c r="M98" i="10"/>
  <c r="L98" i="10"/>
  <c r="K98" i="10"/>
  <c r="J98" i="10"/>
  <c r="I98" i="10"/>
  <c r="H98" i="10"/>
  <c r="G98" i="10"/>
  <c r="F98" i="10"/>
  <c r="C98" i="10"/>
  <c r="M90" i="10"/>
  <c r="M82" i="10"/>
  <c r="M74" i="10"/>
  <c r="M66" i="10"/>
  <c r="M58" i="10"/>
  <c r="M50" i="10"/>
  <c r="M42" i="10"/>
  <c r="M34" i="10"/>
  <c r="M26" i="10"/>
  <c r="M18" i="10"/>
  <c r="M10" i="10"/>
  <c r="D116" i="10" l="1"/>
  <c r="M107" i="10"/>
  <c r="E107" i="10"/>
  <c r="G107" i="10"/>
  <c r="J116" i="10"/>
  <c r="I116" i="10"/>
  <c r="F107" i="10"/>
  <c r="K107" i="10"/>
  <c r="L116" i="10"/>
  <c r="I107" i="10"/>
  <c r="J107" i="10"/>
  <c r="H107" i="10"/>
  <c r="K116" i="10"/>
  <c r="L107" i="10"/>
  <c r="D107" i="9" l="1"/>
  <c r="D102" i="9"/>
  <c r="F36" i="9" l="1"/>
  <c r="E106" i="9"/>
  <c r="E105" i="9"/>
  <c r="E104" i="9"/>
  <c r="E103" i="9"/>
  <c r="E102" i="9"/>
  <c r="E101" i="9"/>
  <c r="D106" i="9"/>
  <c r="D105" i="9"/>
  <c r="D104" i="9"/>
  <c r="D103" i="9"/>
  <c r="D101" i="9"/>
  <c r="F84" i="9"/>
  <c r="C107" i="9"/>
  <c r="C98" i="9"/>
  <c r="C90" i="9"/>
  <c r="C82" i="9"/>
  <c r="C74" i="9"/>
  <c r="C66" i="9"/>
  <c r="C58" i="9"/>
  <c r="C50" i="9"/>
  <c r="C42" i="9"/>
  <c r="C34" i="9"/>
  <c r="C26" i="9"/>
  <c r="C18" i="9"/>
  <c r="C10" i="9"/>
  <c r="E115" i="9"/>
  <c r="E114" i="9"/>
  <c r="E113" i="9"/>
  <c r="E112" i="9"/>
  <c r="E111" i="9"/>
  <c r="E110" i="9"/>
  <c r="E98" i="9"/>
  <c r="D98" i="9"/>
  <c r="E90" i="9"/>
  <c r="D90" i="9"/>
  <c r="E82" i="9"/>
  <c r="D82" i="9"/>
  <c r="E74" i="9"/>
  <c r="D74" i="9"/>
  <c r="E66" i="9"/>
  <c r="D66" i="9"/>
  <c r="E58" i="9"/>
  <c r="D58" i="9"/>
  <c r="E50" i="9"/>
  <c r="D50" i="9"/>
  <c r="E42" i="9"/>
  <c r="D42" i="9"/>
  <c r="E34" i="9"/>
  <c r="D34" i="9"/>
  <c r="E26" i="9"/>
  <c r="D26" i="9"/>
  <c r="E18" i="9"/>
  <c r="D18" i="9"/>
  <c r="E10" i="9"/>
  <c r="D10" i="9"/>
  <c r="N106" i="9"/>
  <c r="N105" i="9"/>
  <c r="N104" i="9"/>
  <c r="N103" i="9"/>
  <c r="N102" i="9"/>
  <c r="N101" i="9"/>
  <c r="N98" i="9"/>
  <c r="N90" i="9"/>
  <c r="N82" i="9"/>
  <c r="N74" i="9"/>
  <c r="N116" i="9" s="1"/>
  <c r="N66" i="9"/>
  <c r="N58" i="9"/>
  <c r="N50" i="9"/>
  <c r="N42" i="9"/>
  <c r="N34" i="9"/>
  <c r="N26" i="9"/>
  <c r="N18" i="9"/>
  <c r="N10" i="9"/>
  <c r="M98" i="9"/>
  <c r="M115" i="9"/>
  <c r="M114" i="9"/>
  <c r="M112" i="9"/>
  <c r="M111" i="9"/>
  <c r="M110" i="9"/>
  <c r="M90" i="9"/>
  <c r="M82" i="9"/>
  <c r="M74" i="9"/>
  <c r="M66" i="9"/>
  <c r="K50" i="9"/>
  <c r="M58" i="9"/>
  <c r="M50" i="9"/>
  <c r="M42" i="9"/>
  <c r="M34" i="9"/>
  <c r="M26" i="9"/>
  <c r="M18" i="9"/>
  <c r="M10" i="9"/>
  <c r="E107" i="9" l="1"/>
  <c r="E116" i="9"/>
  <c r="N107" i="9"/>
  <c r="M101" i="9"/>
  <c r="M102" i="9"/>
  <c r="M103" i="9"/>
  <c r="M104" i="9"/>
  <c r="M105" i="9"/>
  <c r="M106" i="9"/>
  <c r="M107" i="9"/>
  <c r="L115" i="9" l="1"/>
  <c r="L114" i="9"/>
  <c r="L112" i="9"/>
  <c r="L111" i="9"/>
  <c r="L110" i="9"/>
  <c r="L106" i="9"/>
  <c r="L105" i="9" l="1"/>
  <c r="L104" i="9"/>
  <c r="L103" i="9"/>
  <c r="L102" i="9"/>
  <c r="L101" i="9"/>
  <c r="L98" i="9"/>
  <c r="L90" i="9"/>
  <c r="L82" i="9"/>
  <c r="L74" i="9"/>
  <c r="L66" i="9"/>
  <c r="L58" i="9"/>
  <c r="L50" i="9"/>
  <c r="L42" i="9"/>
  <c r="L34" i="9"/>
  <c r="L26" i="9"/>
  <c r="L18" i="9"/>
  <c r="L10" i="9"/>
  <c r="G107" i="9"/>
  <c r="H107" i="9"/>
  <c r="I107" i="9"/>
  <c r="F13" i="9"/>
  <c r="F21" i="9"/>
  <c r="F29" i="9"/>
  <c r="F37" i="9"/>
  <c r="F92" i="9"/>
  <c r="F76" i="9"/>
  <c r="F68" i="9"/>
  <c r="F60" i="9"/>
  <c r="F52" i="9"/>
  <c r="F44" i="9"/>
  <c r="F28" i="9"/>
  <c r="F20" i="9"/>
  <c r="F12" i="9"/>
  <c r="F4" i="9"/>
  <c r="M116" i="9" l="1"/>
  <c r="L107" i="9"/>
  <c r="F105" i="9"/>
  <c r="F106" i="9"/>
  <c r="F102" i="9"/>
  <c r="G102" i="9"/>
  <c r="H102" i="9"/>
  <c r="I102" i="9"/>
  <c r="J102" i="9"/>
  <c r="K102" i="9"/>
  <c r="F103" i="9"/>
  <c r="G103" i="9"/>
  <c r="H103" i="9"/>
  <c r="I103" i="9"/>
  <c r="J103" i="9"/>
  <c r="K103" i="9"/>
  <c r="F104" i="9"/>
  <c r="G104" i="9"/>
  <c r="H104" i="9"/>
  <c r="I104" i="9"/>
  <c r="J104" i="9"/>
  <c r="K104" i="9"/>
  <c r="G105" i="9"/>
  <c r="H105" i="9"/>
  <c r="I105" i="9"/>
  <c r="J105" i="9"/>
  <c r="K105" i="9"/>
  <c r="G106" i="9"/>
  <c r="H106" i="9"/>
  <c r="I106" i="9"/>
  <c r="J106" i="9"/>
  <c r="K106" i="9"/>
  <c r="F101" i="9"/>
  <c r="G101" i="9"/>
  <c r="H101" i="9"/>
  <c r="I101" i="9"/>
  <c r="J101" i="9"/>
  <c r="F107" i="9" l="1"/>
  <c r="K98" i="9" l="1"/>
  <c r="K115" i="9"/>
  <c r="K114" i="9"/>
  <c r="K112" i="9"/>
  <c r="K111" i="9"/>
  <c r="K110" i="9"/>
  <c r="J26" i="9"/>
  <c r="K101" i="9"/>
  <c r="K58" i="9" l="1"/>
  <c r="K42" i="9"/>
  <c r="K34" i="9"/>
  <c r="K26" i="9"/>
  <c r="K90" i="9"/>
  <c r="K82" i="9"/>
  <c r="K74" i="9"/>
  <c r="K66" i="9"/>
  <c r="K18" i="9"/>
  <c r="K10" i="9"/>
  <c r="J111" i="9"/>
  <c r="J112" i="9"/>
  <c r="J114" i="9"/>
  <c r="J115" i="9"/>
  <c r="J110" i="9"/>
  <c r="J98" i="9"/>
  <c r="J90" i="9"/>
  <c r="J18" i="9"/>
  <c r="J10" i="9"/>
  <c r="J82" i="9"/>
  <c r="J74" i="9"/>
  <c r="J66" i="9"/>
  <c r="K107" i="9" l="1"/>
  <c r="L116" i="9"/>
  <c r="J107" i="9"/>
  <c r="K116" i="9"/>
  <c r="J116" i="9"/>
</calcChain>
</file>

<file path=xl/sharedStrings.xml><?xml version="1.0" encoding="utf-8"?>
<sst xmlns="http://schemas.openxmlformats.org/spreadsheetml/2006/main" count="228" uniqueCount="31">
  <si>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</si>
  <si>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</si>
  <si>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</si>
  <si>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</si>
  <si>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</si>
  <si>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</si>
  <si>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</si>
  <si>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</si>
  <si>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</si>
  <si>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</si>
  <si>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</si>
  <si>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</si>
  <si>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</t>
  </si>
  <si>
    <t>% Change</t>
  </si>
  <si>
    <t>Container</t>
  </si>
  <si>
    <t>Breakbulk</t>
  </si>
  <si>
    <t>Autos</t>
  </si>
  <si>
    <t>Logs</t>
  </si>
  <si>
    <t>Petroleum</t>
  </si>
  <si>
    <t>Molasses</t>
  </si>
  <si>
    <t>Total Tonnage</t>
  </si>
  <si>
    <t>International Imports Full</t>
  </si>
  <si>
    <t>International Imports Empty</t>
  </si>
  <si>
    <t>Domestic - Alaska</t>
  </si>
  <si>
    <t>Domestic - Hawaii</t>
  </si>
  <si>
    <t>International Exports Full</t>
  </si>
  <si>
    <t>International Exports Empty</t>
  </si>
  <si>
    <t>Total TEUs</t>
  </si>
  <si>
    <t>Notes:</t>
  </si>
  <si>
    <t>Includes volume handled at AML private facility</t>
  </si>
  <si>
    <t>Includes volume from a privately-operated domestic container facility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</si>
</sst>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_(* #,##0.0_);_(* \(#,##0.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color theme="0"/>
      <name val="Arial"/>
      <family val="2"/>
    </font>
    <font>
      <b/>
      <sz val="12"/>
      <color theme="0"/>
      <name val="Arial"/>
      <family val="2"/>
    </font>
    <font>
      <b/>
      <i/>
      <sz val="12"/>
      <color theme="1"/>
      <name val="Arial"/>
      <family val="2"/>
    </font>
    <font>
      <i/>
      <sz val="12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</fills>
  <borders count="1">
    <border>
      <left/>
      <right/>
      <top/>
      <bottom/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0" borderId="0"/>
    <xf numFmtId="43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/>
    <xf numFmtId="164" fontId="2" fillId="0" borderId="0" xfId="1" applyNumberFormat="1" applyFont="1"/>
    <xf numFmtId="0" fontId="3" fillId="0" borderId="0" xfId="0" applyFont="1"/>
    <xf numFmtId="0" fontId="3" fillId="2" borderId="0" xfId="0" applyFont="1" applyFill="1"/>
    <xf numFmtId="0" fontId="5" fillId="2" borderId="0" xfId="0" applyFont="1" applyFill="1"/>
    <xf numFmtId="0" fontId="2" fillId="0" borderId="0" xfId="0" applyFont="1" applyAlignment="1">
      <alignment horizontal="right"/>
    </xf>
    <xf numFmtId="0" fontId="2" fillId="2" borderId="0" xfId="0" applyFont="1" applyFill="1" applyAlignment="1">
      <alignment horizontal="right"/>
    </xf>
    <xf numFmtId="0" fontId="4" fillId="2" borderId="0" xfId="0" applyFont="1" applyFill="1" applyAlignment="1">
      <alignment horizontal="right"/>
    </xf>
    <xf numFmtId="164" fontId="2" fillId="2" borderId="0" xfId="1" applyNumberFormat="1" applyFont="1" applyFill="1"/>
    <xf numFmtId="165" fontId="2" fillId="0" borderId="0" xfId="2" applyNumberFormat="1" applyFont="1"/>
    <xf numFmtId="0" fontId="6" fillId="0" borderId="0" xfId="0" applyFont="1" applyAlignment="1">
      <alignment horizontal="right"/>
    </xf>
    <xf numFmtId="164" fontId="6" fillId="0" borderId="0" xfId="1" applyNumberFormat="1" applyFont="1"/>
    <xf numFmtId="0" fontId="5" fillId="2" borderId="0" xfId="0" applyFont="1" applyFill="1" applyAlignment="1">
      <alignment horizontal="right"/>
    </xf>
    <xf numFmtId="165" fontId="6" fillId="0" borderId="0" xfId="2" applyNumberFormat="1" applyFont="1"/>
    <xf numFmtId="0" fontId="7" fillId="0" borderId="0" xfId="0" applyFont="1"/>
    <xf numFmtId="164" fontId="2" fillId="0" borderId="0" xfId="1" applyNumberFormat="1" applyFont="1" applyFill="1"/>
    <xf numFmtId="164" fontId="2" fillId="0" borderId="0" xfId="0" applyNumberFormat="1" applyFont="1"/>
    <xf numFmtId="166" fontId="2" fillId="0" borderId="0" xfId="1" applyNumberFormat="1" applyFont="1"/>
    <xf numFmtId="43" fontId="2" fillId="0" borderId="0" xfId="0" applyNumberFormat="1" applyFont="1"/>
    <xf numFmtId="164" fontId="2" fillId="0" borderId="0" xfId="0" applyNumberFormat="1" applyFont="1" applyAlignment="1">
      <alignment horizontal="right"/>
    </xf>
    <xf numFmtId="164" fontId="2" fillId="0" borderId="0" xfId="1" applyNumberFormat="1" applyFont="1" applyAlignment="1">
      <alignment horizontal="right"/>
    </xf>
  </cellXfs>
  <cellStyles count="7">
    <cellStyle name="Comma" xfId="1" builtinId="3"/>
    <cellStyle name="Comma 2" xfId="4" xr:uid="{72860405-F064-40AF-A247-591E20DA0ED0}"/>
    <cellStyle name="Comma 3" xfId="6" xr:uid="{080607C7-93CA-49F3-8EC1-C0A4FF304260}"/>
    <cellStyle name="Normal" xfId="0" builtinId="0"/>
    <cellStyle name="Normal 2" xfId="3" xr:uid="{A5DB5001-2410-4503-9A55-B3D1AAA69D15}"/>
    <cellStyle name="Percent" xfId="2" builtinId="5"/>
    <cellStyle name="Percent 2" xfId="5" xr:uid="{5D08CAAF-AFA4-4EDF-A1C4-09EB4D28DE0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462617</xdr:colOff>
      <xdr:row>0</xdr:row>
      <xdr:rowOff>65114</xdr:rowOff>
    </xdr:from>
    <xdr:to>
      <xdr:col>1</xdr:col>
      <xdr:colOff>1407583</xdr:colOff>
      <xdr:row>0</xdr:row>
      <xdr:rowOff>1077209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139E185-4632-4782-B7EC-8921A9C7F5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2617" y="65114"/>
          <a:ext cx="1792691" cy="101209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212975</xdr:colOff>
      <xdr:row>0</xdr:row>
      <xdr:rowOff>74796</xdr:rowOff>
    </xdr:from>
    <xdr:to>
      <xdr:col>1</xdr:col>
      <xdr:colOff>1133429</xdr:colOff>
      <xdr:row>0</xdr:row>
      <xdr:rowOff>1048700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42301E6-B3D1-49A7-AC0F-DDEBB0F9E8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2975" y="74796"/>
          <a:ext cx="1732196" cy="9739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242711-5467-440D-8BBB-92360BBA47F3}">
  <dimension ref="A1:M129"/>
  <sheetViews>
    <sheetView zoomScaleNormal="100" workbookViewId="0">
      <selection activeCell="M107" sqref="M107"/>
    </sheetView>
  </sheetViews>
  <sheetFormatPr defaultColWidth="9.140625" defaultRowHeight="15.75" x14ac:dyDescent="0.25"/>
  <cols>
    <col min="1" max="1" width="12.7109375" style="3" customWidth="1"/>
    <col min="2" max="2" width="35.140625" style="6" customWidth="1"/>
    <col min="3" max="4" width="18.85546875" style="6" hidden="1" customWidth="1"/>
    <col min="5" max="5" width="18.85546875" style="1" hidden="1" customWidth="1"/>
    <col min="6" max="6" width="19.140625" style="1" hidden="1" customWidth="1"/>
    <col min="7" max="7" width="18.42578125" style="1" hidden="1" customWidth="1"/>
    <col min="8" max="13" width="18.42578125" style="1" customWidth="1"/>
    <col min="14" max="16" width="9.140625" style="1"/>
    <col min="17" max="17" width="12.42578125" style="1" customWidth="1"/>
    <col min="18" max="18" width="6.85546875" style="1" bestFit="1" customWidth="1"/>
    <col min="19" max="19" width="11" style="1" bestFit="1" customWidth="1"/>
    <col min="20" max="20" width="23" style="1" bestFit="1" customWidth="1"/>
    <col min="21" max="21" width="17.85546875" style="1" bestFit="1" customWidth="1"/>
    <col min="22" max="22" width="23.28515625" style="1" bestFit="1" customWidth="1"/>
    <col min="23" max="23" width="23.5703125" style="1" bestFit="1" customWidth="1"/>
    <col min="24" max="24" width="22.5703125" style="1" bestFit="1" customWidth="1"/>
    <col min="25" max="25" width="21.5703125" style="1" bestFit="1" customWidth="1"/>
    <col min="26" max="26" width="18.28515625" style="1" bestFit="1" customWidth="1"/>
    <col min="27" max="27" width="18.85546875" style="1" bestFit="1" customWidth="1"/>
    <col min="28" max="28" width="13.140625" style="1" bestFit="1" customWidth="1"/>
    <col min="29" max="16384" width="9.140625" style="1"/>
  </cols>
  <sheetData>
    <row r="1" spans="1:13" ht="90" customHeight="1" x14ac:dyDescent="0.25">
      <c r="B1" s="1"/>
      <c r="C1" s="1"/>
      <c r="D1" s="1"/>
    </row>
    <row r="3" spans="1:13" ht="20.100000000000001" customHeight="1" x14ac:dyDescent="0.25">
      <c r="A3" s="5"/>
      <c r="B3" s="13"/>
      <c r="C3" s="13">
        <v>2015</v>
      </c>
      <c r="D3" s="13">
        <v>2016</v>
      </c>
      <c r="E3" s="5">
        <v>2017</v>
      </c>
      <c r="F3" s="5">
        <v>2018</v>
      </c>
      <c r="G3" s="5">
        <v>2019</v>
      </c>
      <c r="H3" s="5">
        <v>2020</v>
      </c>
      <c r="I3" s="5">
        <v>2021</v>
      </c>
      <c r="J3" s="5">
        <v>2022</v>
      </c>
      <c r="K3" s="5">
        <v>2023</v>
      </c>
      <c r="L3" s="5">
        <v>2024</v>
      </c>
      <c r="M3" s="5">
        <v>2025</v>
      </c>
    </row>
    <row r="4" spans="1:13" ht="20.100000000000001" customHeight="1" x14ac:dyDescent="0.25">
      <c r="A4" s="3" t="s">
        <v>0</v>
      </c>
      <c r="B4" s="6" t="s">
        <v>21</v>
      </c>
      <c r="C4" s="2">
        <v>81587</v>
      </c>
      <c r="D4" s="2">
        <v>108441.25</v>
      </c>
      <c r="E4" s="2">
        <v>128237</v>
      </c>
      <c r="F4" s="2">
        <v>96822.25</v>
      </c>
      <c r="G4" s="2">
        <v>128615.25</v>
      </c>
      <c r="H4" s="2">
        <v>102878</v>
      </c>
      <c r="I4" s="2">
        <v>114083.25</v>
      </c>
      <c r="J4" s="2">
        <v>113025.75</v>
      </c>
      <c r="K4" s="2">
        <v>79067.25</v>
      </c>
      <c r="L4" s="2">
        <v>80410</v>
      </c>
      <c r="M4" s="2">
        <v>108343.25</v>
      </c>
    </row>
    <row r="5" spans="1:13" ht="20.100000000000001" customHeight="1" x14ac:dyDescent="0.25">
      <c r="B5" s="6" t="s">
        <v>22</v>
      </c>
      <c r="C5" s="2">
        <v>8300</v>
      </c>
      <c r="D5" s="2">
        <v>7618.5</v>
      </c>
      <c r="E5" s="2">
        <v>10304.700000000001</v>
      </c>
      <c r="F5" s="2">
        <v>11018</v>
      </c>
      <c r="G5" s="2">
        <v>15978.25</v>
      </c>
      <c r="H5" s="2">
        <v>10709</v>
      </c>
      <c r="I5" s="2">
        <v>6662.25</v>
      </c>
      <c r="J5" s="2">
        <v>6519</v>
      </c>
      <c r="K5" s="2">
        <v>4622.5</v>
      </c>
      <c r="L5" s="2">
        <v>4096</v>
      </c>
      <c r="M5" s="2">
        <v>8572.5</v>
      </c>
    </row>
    <row r="6" spans="1:13" ht="20.100000000000001" customHeight="1" x14ac:dyDescent="0.25">
      <c r="B6" s="6" t="s">
        <v>25</v>
      </c>
      <c r="C6" s="2">
        <v>56215.75</v>
      </c>
      <c r="D6" s="2">
        <v>65430.25</v>
      </c>
      <c r="E6" s="2">
        <v>77069.5</v>
      </c>
      <c r="F6" s="2">
        <v>67571.25</v>
      </c>
      <c r="G6" s="2">
        <v>72858.5</v>
      </c>
      <c r="H6" s="2">
        <v>66410.25</v>
      </c>
      <c r="I6" s="2">
        <v>58188.75</v>
      </c>
      <c r="J6" s="2">
        <v>37218.5</v>
      </c>
      <c r="K6" s="2">
        <v>38637</v>
      </c>
      <c r="L6" s="2">
        <v>46215</v>
      </c>
      <c r="M6" s="2">
        <v>48311.5</v>
      </c>
    </row>
    <row r="7" spans="1:13" ht="20.100000000000001" customHeight="1" x14ac:dyDescent="0.25">
      <c r="B7" s="6" t="s">
        <v>26</v>
      </c>
      <c r="C7" s="2">
        <v>23377.25</v>
      </c>
      <c r="D7" s="2">
        <v>31059.75</v>
      </c>
      <c r="E7" s="2">
        <v>34268</v>
      </c>
      <c r="F7" s="2">
        <v>37676</v>
      </c>
      <c r="G7" s="2">
        <v>60043.25</v>
      </c>
      <c r="H7" s="2">
        <v>39247.75</v>
      </c>
      <c r="I7" s="2">
        <v>60250.5</v>
      </c>
      <c r="J7" s="2">
        <v>66678.5</v>
      </c>
      <c r="K7" s="2">
        <v>42356.25</v>
      </c>
      <c r="L7" s="2">
        <v>34546.5</v>
      </c>
      <c r="M7" s="2">
        <v>51080</v>
      </c>
    </row>
    <row r="8" spans="1:13" ht="20.100000000000001" customHeight="1" x14ac:dyDescent="0.25">
      <c r="B8" s="6" t="s">
        <v>23</v>
      </c>
      <c r="C8" s="2">
        <v>39325.440000000002</v>
      </c>
      <c r="D8" s="2">
        <v>35444.75</v>
      </c>
      <c r="E8" s="2">
        <v>42223</v>
      </c>
      <c r="F8" s="2">
        <v>34511.19</v>
      </c>
      <c r="G8" s="2">
        <v>40261.89</v>
      </c>
      <c r="H8" s="2">
        <v>35030.35</v>
      </c>
      <c r="I8" s="2">
        <v>40254.910000000003</v>
      </c>
      <c r="J8" s="2">
        <v>38535.078500000003</v>
      </c>
      <c r="K8" s="2">
        <v>42273.13</v>
      </c>
      <c r="L8" s="2">
        <v>39523.31</v>
      </c>
      <c r="M8" s="2">
        <v>40469.449999999997</v>
      </c>
    </row>
    <row r="9" spans="1:13" ht="20.100000000000001" customHeight="1" x14ac:dyDescent="0.25">
      <c r="B9" s="6" t="s">
        <v>24</v>
      </c>
      <c r="C9" s="2">
        <v>12038</v>
      </c>
      <c r="D9" s="2">
        <v>9317</v>
      </c>
      <c r="E9" s="2">
        <v>9030</v>
      </c>
      <c r="F9" s="2">
        <v>8612.9500000000007</v>
      </c>
      <c r="G9" s="2">
        <v>8470.5</v>
      </c>
      <c r="H9" s="2">
        <v>9541.0499999999993</v>
      </c>
      <c r="I9" s="2">
        <v>9747.5</v>
      </c>
      <c r="J9" s="2">
        <v>10304.65</v>
      </c>
      <c r="K9" s="2">
        <v>6138.5</v>
      </c>
      <c r="L9" s="2">
        <v>6492.45</v>
      </c>
      <c r="M9" s="2">
        <v>8092.6</v>
      </c>
    </row>
    <row r="10" spans="1:13" ht="20.100000000000001" customHeight="1" x14ac:dyDescent="0.25">
      <c r="B10" s="11" t="s">
        <v>27</v>
      </c>
      <c r="C10" s="12">
        <f t="shared" ref="C10:M10" si="0">SUM(C4:C9)</f>
        <v>220843.44</v>
      </c>
      <c r="D10" s="12">
        <f t="shared" si="0"/>
        <v>257311.5</v>
      </c>
      <c r="E10" s="12">
        <f t="shared" si="0"/>
        <v>301132.2</v>
      </c>
      <c r="F10" s="12">
        <f t="shared" si="0"/>
        <v>256211.64</v>
      </c>
      <c r="G10" s="12">
        <f t="shared" si="0"/>
        <v>326227.64</v>
      </c>
      <c r="H10" s="12">
        <f t="shared" si="0"/>
        <v>263816.40000000002</v>
      </c>
      <c r="I10" s="12">
        <f t="shared" si="0"/>
        <v>289187.16000000003</v>
      </c>
      <c r="J10" s="12">
        <f t="shared" si="0"/>
        <v>272281.47850000003</v>
      </c>
      <c r="K10" s="12">
        <f t="shared" si="0"/>
        <v>213094.63</v>
      </c>
      <c r="L10" s="12">
        <f t="shared" si="0"/>
        <v>211283.26</v>
      </c>
      <c r="M10" s="12">
        <f t="shared" si="0"/>
        <v>264869.3</v>
      </c>
    </row>
    <row r="11" spans="1:13" ht="20.100000000000001" customHeight="1" x14ac:dyDescent="0.25">
      <c r="A11" s="4"/>
      <c r="B11" s="9"/>
      <c r="C11" s="9"/>
      <c r="D11" s="9"/>
      <c r="E11" s="9"/>
      <c r="F11" s="9"/>
      <c r="G11" s="9"/>
      <c r="H11" s="9"/>
      <c r="I11" s="9"/>
      <c r="J11" s="9"/>
      <c r="K11" s="9"/>
      <c r="L11" s="5"/>
      <c r="M11" s="5"/>
    </row>
    <row r="12" spans="1:13" ht="20.100000000000001" customHeight="1" x14ac:dyDescent="0.25">
      <c r="A12" s="3" t="s">
        <v>1</v>
      </c>
      <c r="B12" s="6" t="s">
        <v>21</v>
      </c>
      <c r="C12" s="2">
        <v>83109.25</v>
      </c>
      <c r="D12" s="2">
        <v>107249</v>
      </c>
      <c r="E12" s="2">
        <v>102697</v>
      </c>
      <c r="F12" s="2">
        <v>114218.25</v>
      </c>
      <c r="G12" s="2">
        <v>99668.5</v>
      </c>
      <c r="H12" s="2">
        <v>91659.75</v>
      </c>
      <c r="I12" s="2">
        <v>103648.25</v>
      </c>
      <c r="J12" s="2">
        <v>125851</v>
      </c>
      <c r="K12" s="2">
        <v>83104.25</v>
      </c>
      <c r="L12" s="2">
        <v>81823</v>
      </c>
      <c r="M12" s="2">
        <v>104652</v>
      </c>
    </row>
    <row r="13" spans="1:13" ht="20.100000000000001" customHeight="1" x14ac:dyDescent="0.25">
      <c r="B13" s="6" t="s">
        <v>22</v>
      </c>
      <c r="C13" s="2">
        <v>7142</v>
      </c>
      <c r="D13" s="2">
        <v>5093.25</v>
      </c>
      <c r="E13" s="2">
        <v>7576.5</v>
      </c>
      <c r="F13" s="2">
        <v>10786.25</v>
      </c>
      <c r="G13" s="2">
        <v>12206.5</v>
      </c>
      <c r="H13" s="2">
        <v>12570</v>
      </c>
      <c r="I13" s="2">
        <v>5808.25</v>
      </c>
      <c r="J13" s="2">
        <v>3988</v>
      </c>
      <c r="K13" s="2">
        <v>4352</v>
      </c>
      <c r="L13" s="2">
        <v>4285</v>
      </c>
      <c r="M13" s="2">
        <v>4231</v>
      </c>
    </row>
    <row r="14" spans="1:13" ht="20.100000000000001" customHeight="1" x14ac:dyDescent="0.25">
      <c r="B14" s="6" t="s">
        <v>25</v>
      </c>
      <c r="C14" s="2">
        <v>52159.75</v>
      </c>
      <c r="D14" s="2">
        <v>76459.75</v>
      </c>
      <c r="E14" s="2">
        <v>71243</v>
      </c>
      <c r="F14" s="2">
        <v>76088</v>
      </c>
      <c r="G14" s="2">
        <v>65610</v>
      </c>
      <c r="H14" s="2">
        <v>68553.25</v>
      </c>
      <c r="I14" s="2">
        <v>60525</v>
      </c>
      <c r="J14" s="2">
        <v>45854.5</v>
      </c>
      <c r="K14" s="2">
        <v>45715.75</v>
      </c>
      <c r="L14" s="2">
        <v>50149.5</v>
      </c>
      <c r="M14" s="2">
        <v>46266.75</v>
      </c>
    </row>
    <row r="15" spans="1:13" ht="20.100000000000001" customHeight="1" x14ac:dyDescent="0.25">
      <c r="B15" s="6" t="s">
        <v>26</v>
      </c>
      <c r="C15" s="2">
        <v>25731.25</v>
      </c>
      <c r="D15" s="2">
        <v>26881.5</v>
      </c>
      <c r="E15" s="2">
        <v>36025</v>
      </c>
      <c r="F15" s="2">
        <v>32550</v>
      </c>
      <c r="G15" s="2">
        <v>44157.25</v>
      </c>
      <c r="H15" s="2">
        <v>39590.75</v>
      </c>
      <c r="I15" s="2">
        <v>47259.75</v>
      </c>
      <c r="J15" s="2">
        <v>69202</v>
      </c>
      <c r="K15" s="2">
        <v>42946.75</v>
      </c>
      <c r="L15" s="2">
        <v>38933</v>
      </c>
      <c r="M15" s="2">
        <v>51521</v>
      </c>
    </row>
    <row r="16" spans="1:13" ht="20.100000000000001" customHeight="1" x14ac:dyDescent="0.25">
      <c r="B16" s="6" t="s">
        <v>23</v>
      </c>
      <c r="C16" s="2">
        <v>43484.320000000007</v>
      </c>
      <c r="D16" s="2">
        <v>42431.5</v>
      </c>
      <c r="E16" s="2">
        <v>38348.550000000003</v>
      </c>
      <c r="F16" s="2">
        <v>38672.120000000003</v>
      </c>
      <c r="G16" s="2">
        <v>38591.32</v>
      </c>
      <c r="H16" s="2">
        <v>39728.410000000003</v>
      </c>
      <c r="I16" s="2">
        <v>40203.17</v>
      </c>
      <c r="J16" s="2">
        <v>42434.400000000001</v>
      </c>
      <c r="K16" s="2">
        <v>38108.99</v>
      </c>
      <c r="L16" s="2">
        <v>41642.800000000003</v>
      </c>
      <c r="M16" s="2">
        <v>40774.97</v>
      </c>
    </row>
    <row r="17" spans="1:13" ht="20.100000000000001" customHeight="1" x14ac:dyDescent="0.25">
      <c r="B17" s="6" t="s">
        <v>24</v>
      </c>
      <c r="C17" s="2">
        <v>10382.5</v>
      </c>
      <c r="D17" s="2">
        <v>9142</v>
      </c>
      <c r="E17" s="2">
        <v>7815</v>
      </c>
      <c r="F17" s="2">
        <v>8422.5</v>
      </c>
      <c r="G17" s="2">
        <v>8999</v>
      </c>
      <c r="H17" s="2">
        <v>8830.15</v>
      </c>
      <c r="I17" s="2">
        <v>10771.55</v>
      </c>
      <c r="J17" s="2">
        <v>10716.438</v>
      </c>
      <c r="K17" s="2">
        <v>11519.45</v>
      </c>
      <c r="L17" s="2">
        <v>9770.1</v>
      </c>
      <c r="M17" s="2">
        <v>10259.450000000001</v>
      </c>
    </row>
    <row r="18" spans="1:13" ht="20.100000000000001" customHeight="1" x14ac:dyDescent="0.25">
      <c r="B18" s="11" t="s">
        <v>27</v>
      </c>
      <c r="C18" s="12">
        <f t="shared" ref="C18:M18" si="1">SUM(C12:C17)</f>
        <v>222009.07</v>
      </c>
      <c r="D18" s="12">
        <f t="shared" si="1"/>
        <v>267257</v>
      </c>
      <c r="E18" s="12">
        <f t="shared" si="1"/>
        <v>263705.05</v>
      </c>
      <c r="F18" s="12">
        <f t="shared" si="1"/>
        <v>280737.12</v>
      </c>
      <c r="G18" s="12">
        <f t="shared" si="1"/>
        <v>269232.57</v>
      </c>
      <c r="H18" s="12">
        <f t="shared" si="1"/>
        <v>260932.31</v>
      </c>
      <c r="I18" s="12">
        <f t="shared" si="1"/>
        <v>268215.96999999997</v>
      </c>
      <c r="J18" s="12">
        <f t="shared" si="1"/>
        <v>298046.33800000005</v>
      </c>
      <c r="K18" s="12">
        <f t="shared" si="1"/>
        <v>225747.19</v>
      </c>
      <c r="L18" s="12">
        <f t="shared" si="1"/>
        <v>226603.4</v>
      </c>
      <c r="M18" s="12">
        <f t="shared" si="1"/>
        <v>257705.17</v>
      </c>
    </row>
    <row r="19" spans="1:13" ht="20.100000000000001" customHeight="1" x14ac:dyDescent="0.25">
      <c r="A19" s="4"/>
      <c r="B19" s="9"/>
      <c r="C19" s="9"/>
      <c r="D19" s="9"/>
      <c r="E19" s="9"/>
      <c r="F19" s="9"/>
      <c r="G19" s="9"/>
      <c r="H19" s="9"/>
      <c r="I19" s="9"/>
      <c r="J19" s="9"/>
      <c r="K19" s="9"/>
      <c r="L19" s="5"/>
      <c r="M19" s="5"/>
    </row>
    <row r="20" spans="1:13" ht="20.100000000000001" customHeight="1" x14ac:dyDescent="0.25">
      <c r="A20" s="3" t="s">
        <v>2</v>
      </c>
      <c r="B20" s="6" t="s">
        <v>21</v>
      </c>
      <c r="C20" s="2">
        <v>149909.5</v>
      </c>
      <c r="D20" s="2">
        <v>95321.25</v>
      </c>
      <c r="E20" s="2">
        <v>120018</v>
      </c>
      <c r="F20" s="2">
        <v>104526.25</v>
      </c>
      <c r="G20" s="2">
        <v>117007</v>
      </c>
      <c r="H20" s="2">
        <v>84035.25</v>
      </c>
      <c r="I20" s="2">
        <v>142931</v>
      </c>
      <c r="J20" s="2">
        <v>126210.75</v>
      </c>
      <c r="K20" s="2">
        <v>79263.5</v>
      </c>
      <c r="L20" s="2">
        <v>92786.75</v>
      </c>
      <c r="M20" s="2">
        <v>109899.5</v>
      </c>
    </row>
    <row r="21" spans="1:13" ht="20.100000000000001" customHeight="1" x14ac:dyDescent="0.25">
      <c r="B21" s="6" t="s">
        <v>22</v>
      </c>
      <c r="C21" s="2">
        <v>10218.75</v>
      </c>
      <c r="D21" s="2">
        <v>13440</v>
      </c>
      <c r="E21" s="2">
        <v>14679</v>
      </c>
      <c r="F21" s="2">
        <v>12926</v>
      </c>
      <c r="G21" s="2">
        <v>20084</v>
      </c>
      <c r="H21" s="2">
        <v>16316.75</v>
      </c>
      <c r="I21" s="2">
        <v>8435</v>
      </c>
      <c r="J21" s="2">
        <v>7522</v>
      </c>
      <c r="K21" s="2">
        <v>8613</v>
      </c>
      <c r="L21" s="2">
        <v>12379.25</v>
      </c>
      <c r="M21" s="2">
        <v>5913</v>
      </c>
    </row>
    <row r="22" spans="1:13" ht="20.100000000000001" customHeight="1" x14ac:dyDescent="0.25">
      <c r="B22" s="6" t="s">
        <v>25</v>
      </c>
      <c r="C22" s="2">
        <v>88443</v>
      </c>
      <c r="D22" s="2">
        <v>91212.25</v>
      </c>
      <c r="E22" s="2">
        <v>99603</v>
      </c>
      <c r="F22" s="2">
        <v>92105</v>
      </c>
      <c r="G22" s="2">
        <v>86856.25</v>
      </c>
      <c r="H22" s="2">
        <v>79395.25</v>
      </c>
      <c r="I22" s="2">
        <v>72874.75</v>
      </c>
      <c r="J22" s="2">
        <v>54740.25</v>
      </c>
      <c r="K22" s="2">
        <v>51758.75</v>
      </c>
      <c r="L22" s="2">
        <v>59842</v>
      </c>
      <c r="M22" s="2">
        <v>61575.25</v>
      </c>
    </row>
    <row r="23" spans="1:13" ht="20.100000000000001" customHeight="1" x14ac:dyDescent="0.25">
      <c r="B23" s="6" t="s">
        <v>26</v>
      </c>
      <c r="C23" s="2">
        <v>40716</v>
      </c>
      <c r="D23" s="2">
        <v>26398</v>
      </c>
      <c r="E23" s="2">
        <v>39112</v>
      </c>
      <c r="F23" s="2">
        <v>36166</v>
      </c>
      <c r="G23" s="2">
        <v>52437</v>
      </c>
      <c r="H23" s="2">
        <v>22167.25</v>
      </c>
      <c r="I23" s="2">
        <v>51241.5</v>
      </c>
      <c r="J23" s="2">
        <v>77788</v>
      </c>
      <c r="K23" s="2">
        <v>39021.75</v>
      </c>
      <c r="L23" s="2">
        <v>30647</v>
      </c>
      <c r="M23" s="2">
        <v>65417.25</v>
      </c>
    </row>
    <row r="24" spans="1:13" ht="20.100000000000001" customHeight="1" x14ac:dyDescent="0.25">
      <c r="B24" s="6" t="s">
        <v>23</v>
      </c>
      <c r="C24" s="2">
        <v>54550.840000000004</v>
      </c>
      <c r="D24" s="2">
        <v>56942.75</v>
      </c>
      <c r="E24" s="2">
        <v>49332.95</v>
      </c>
      <c r="F24" s="2">
        <v>45567.42</v>
      </c>
      <c r="G24" s="2">
        <v>47309.45</v>
      </c>
      <c r="H24" s="2">
        <v>52497.53</v>
      </c>
      <c r="I24" s="2">
        <v>51801.21</v>
      </c>
      <c r="J24" s="2">
        <v>52016.59</v>
      </c>
      <c r="K24" s="2">
        <v>49115.23</v>
      </c>
      <c r="L24" s="2">
        <v>54710.559999999998</v>
      </c>
      <c r="M24" s="2">
        <v>56092.7</v>
      </c>
    </row>
    <row r="25" spans="1:13" ht="20.100000000000001" customHeight="1" x14ac:dyDescent="0.25">
      <c r="B25" s="6" t="s">
        <v>24</v>
      </c>
      <c r="C25" s="2">
        <v>12731.5</v>
      </c>
      <c r="D25" s="2">
        <v>9670</v>
      </c>
      <c r="E25" s="2">
        <v>11691</v>
      </c>
      <c r="F25" s="2">
        <v>11224.95</v>
      </c>
      <c r="G25" s="2">
        <v>13134.25</v>
      </c>
      <c r="H25" s="2">
        <v>9720.7999999999993</v>
      </c>
      <c r="I25" s="2">
        <v>12038.5</v>
      </c>
      <c r="J25" s="2">
        <v>12628.65</v>
      </c>
      <c r="K25" s="2">
        <v>13206.35</v>
      </c>
      <c r="L25" s="2">
        <v>11129.3</v>
      </c>
      <c r="M25" s="2">
        <v>11095.65</v>
      </c>
    </row>
    <row r="26" spans="1:13" ht="20.100000000000001" customHeight="1" x14ac:dyDescent="0.25">
      <c r="B26" s="11" t="s">
        <v>27</v>
      </c>
      <c r="C26" s="12">
        <f t="shared" ref="C26:M26" si="2">SUM(C20:C25)</f>
        <v>356569.59</v>
      </c>
      <c r="D26" s="12">
        <f t="shared" si="2"/>
        <v>292984.25</v>
      </c>
      <c r="E26" s="12">
        <f t="shared" si="2"/>
        <v>334435.95</v>
      </c>
      <c r="F26" s="12">
        <f t="shared" si="2"/>
        <v>302515.62</v>
      </c>
      <c r="G26" s="12">
        <f t="shared" si="2"/>
        <v>336827.95</v>
      </c>
      <c r="H26" s="12">
        <f t="shared" si="2"/>
        <v>264132.83</v>
      </c>
      <c r="I26" s="12">
        <f t="shared" si="2"/>
        <v>339321.96</v>
      </c>
      <c r="J26" s="12">
        <f t="shared" si="2"/>
        <v>330906.23999999999</v>
      </c>
      <c r="K26" s="12">
        <f t="shared" si="2"/>
        <v>240978.58000000002</v>
      </c>
      <c r="L26" s="12">
        <f t="shared" si="2"/>
        <v>261494.86</v>
      </c>
      <c r="M26" s="12">
        <f t="shared" si="2"/>
        <v>309993.35000000003</v>
      </c>
    </row>
    <row r="27" spans="1:13" ht="20.100000000000001" customHeight="1" x14ac:dyDescent="0.25">
      <c r="A27" s="4"/>
      <c r="B27" s="9"/>
      <c r="C27" s="9"/>
      <c r="D27" s="9"/>
      <c r="E27" s="9"/>
      <c r="F27" s="9"/>
      <c r="G27" s="9"/>
      <c r="H27" s="9"/>
      <c r="I27" s="9"/>
      <c r="J27" s="9"/>
      <c r="K27" s="9"/>
      <c r="L27" s="5"/>
      <c r="M27" s="5"/>
    </row>
    <row r="28" spans="1:13" ht="20.100000000000001" customHeight="1" x14ac:dyDescent="0.25">
      <c r="A28" s="3" t="s">
        <v>3</v>
      </c>
      <c r="B28" s="6" t="s">
        <v>21</v>
      </c>
      <c r="C28" s="2">
        <v>97501.75</v>
      </c>
      <c r="D28" s="2">
        <v>104395.75</v>
      </c>
      <c r="E28" s="2">
        <v>110821</v>
      </c>
      <c r="F28" s="2">
        <v>101066.75</v>
      </c>
      <c r="G28" s="2">
        <v>112651.5</v>
      </c>
      <c r="H28" s="2">
        <v>96991.5</v>
      </c>
      <c r="I28" s="2">
        <v>121293.75</v>
      </c>
      <c r="J28" s="2">
        <v>99290.5</v>
      </c>
      <c r="K28" s="2">
        <v>85339.25</v>
      </c>
      <c r="L28" s="2">
        <v>96851.5</v>
      </c>
      <c r="M28" s="2">
        <v>105370</v>
      </c>
    </row>
    <row r="29" spans="1:13" ht="20.100000000000001" customHeight="1" x14ac:dyDescent="0.25">
      <c r="B29" s="6" t="s">
        <v>22</v>
      </c>
      <c r="C29" s="2">
        <v>16055</v>
      </c>
      <c r="D29" s="2">
        <v>12031</v>
      </c>
      <c r="E29" s="2">
        <v>7126</v>
      </c>
      <c r="F29" s="2">
        <v>10791</v>
      </c>
      <c r="G29" s="2">
        <v>15220.8</v>
      </c>
      <c r="H29" s="2">
        <v>6173.25</v>
      </c>
      <c r="I29" s="2">
        <v>5367</v>
      </c>
      <c r="J29" s="2">
        <v>4607</v>
      </c>
      <c r="K29" s="2">
        <v>5542</v>
      </c>
      <c r="L29" s="2">
        <v>7275.25</v>
      </c>
      <c r="M29" s="2">
        <v>4111</v>
      </c>
    </row>
    <row r="30" spans="1:13" ht="20.100000000000001" customHeight="1" x14ac:dyDescent="0.25">
      <c r="B30" s="6" t="s">
        <v>25</v>
      </c>
      <c r="C30" s="2">
        <v>71826</v>
      </c>
      <c r="D30" s="2">
        <v>76996.5</v>
      </c>
      <c r="E30" s="2">
        <v>77558</v>
      </c>
      <c r="F30" s="2">
        <v>78909</v>
      </c>
      <c r="G30" s="2">
        <v>81304.75</v>
      </c>
      <c r="H30" s="2">
        <v>66954.75</v>
      </c>
      <c r="I30" s="2">
        <v>59728.5</v>
      </c>
      <c r="J30" s="2">
        <v>46600</v>
      </c>
      <c r="K30" s="2">
        <v>47120.5</v>
      </c>
      <c r="L30" s="2">
        <v>54489.25</v>
      </c>
      <c r="M30" s="2">
        <v>53558.25</v>
      </c>
    </row>
    <row r="31" spans="1:13" ht="20.100000000000001" customHeight="1" x14ac:dyDescent="0.25">
      <c r="B31" s="6" t="s">
        <v>26</v>
      </c>
      <c r="C31" s="2">
        <v>36069.5</v>
      </c>
      <c r="D31" s="2">
        <v>17322</v>
      </c>
      <c r="E31" s="2">
        <v>31447</v>
      </c>
      <c r="F31" s="2">
        <v>33736</v>
      </c>
      <c r="G31" s="2">
        <v>56604.25</v>
      </c>
      <c r="H31" s="2">
        <v>23846.75</v>
      </c>
      <c r="I31" s="2">
        <v>55216</v>
      </c>
      <c r="J31" s="2">
        <v>56461.75</v>
      </c>
      <c r="K31" s="2">
        <v>36368.5</v>
      </c>
      <c r="L31" s="2">
        <v>37848.25</v>
      </c>
      <c r="M31" s="2">
        <v>50344.5</v>
      </c>
    </row>
    <row r="32" spans="1:13" ht="20.100000000000001" customHeight="1" x14ac:dyDescent="0.25">
      <c r="B32" s="6" t="s">
        <v>23</v>
      </c>
      <c r="C32" s="2">
        <v>53415.400000000009</v>
      </c>
      <c r="D32" s="2">
        <v>57539.25</v>
      </c>
      <c r="E32" s="2">
        <v>46951</v>
      </c>
      <c r="F32" s="2">
        <v>46068.26</v>
      </c>
      <c r="G32" s="2">
        <v>50288.09</v>
      </c>
      <c r="H32" s="2">
        <v>44870.36</v>
      </c>
      <c r="I32" s="2">
        <v>49295.38</v>
      </c>
      <c r="J32" s="2">
        <v>47677.936999999998</v>
      </c>
      <c r="K32" s="2">
        <v>48315.53</v>
      </c>
      <c r="L32" s="2">
        <v>53611.06</v>
      </c>
      <c r="M32" s="2">
        <v>55050.03</v>
      </c>
    </row>
    <row r="33" spans="1:13" ht="20.100000000000001" customHeight="1" x14ac:dyDescent="0.25">
      <c r="B33" s="6" t="s">
        <v>24</v>
      </c>
      <c r="C33" s="2">
        <v>11263.75</v>
      </c>
      <c r="D33" s="2">
        <v>13111</v>
      </c>
      <c r="E33" s="2">
        <v>8828</v>
      </c>
      <c r="F33" s="2">
        <v>9143.5</v>
      </c>
      <c r="G33" s="2">
        <v>7878.5</v>
      </c>
      <c r="H33" s="2">
        <v>8838.1</v>
      </c>
      <c r="I33" s="2">
        <v>12740.9</v>
      </c>
      <c r="J33" s="2">
        <v>11997.95</v>
      </c>
      <c r="K33" s="2">
        <v>9635</v>
      </c>
      <c r="L33" s="2">
        <v>8601.25</v>
      </c>
      <c r="M33" s="2">
        <v>9394.35</v>
      </c>
    </row>
    <row r="34" spans="1:13" ht="20.100000000000001" customHeight="1" x14ac:dyDescent="0.25">
      <c r="B34" s="11" t="s">
        <v>27</v>
      </c>
      <c r="C34" s="12">
        <f t="shared" ref="C34:M34" si="3">SUM(C28:C33)</f>
        <v>286131.40000000002</v>
      </c>
      <c r="D34" s="12">
        <f t="shared" si="3"/>
        <v>281395.5</v>
      </c>
      <c r="E34" s="12">
        <f t="shared" si="3"/>
        <v>282731</v>
      </c>
      <c r="F34" s="12">
        <f t="shared" si="3"/>
        <v>279714.51</v>
      </c>
      <c r="G34" s="12">
        <f t="shared" si="3"/>
        <v>323947.89</v>
      </c>
      <c r="H34" s="12">
        <f t="shared" si="3"/>
        <v>247674.71</v>
      </c>
      <c r="I34" s="12">
        <f t="shared" si="3"/>
        <v>303641.53000000003</v>
      </c>
      <c r="J34" s="12">
        <f t="shared" si="3"/>
        <v>266635.13699999999</v>
      </c>
      <c r="K34" s="12">
        <f t="shared" si="3"/>
        <v>232320.78</v>
      </c>
      <c r="L34" s="12">
        <f t="shared" si="3"/>
        <v>258676.56</v>
      </c>
      <c r="M34" s="12">
        <f t="shared" si="3"/>
        <v>277828.13</v>
      </c>
    </row>
    <row r="35" spans="1:13" ht="20.100000000000001" customHeight="1" x14ac:dyDescent="0.25">
      <c r="A35" s="4"/>
      <c r="B35" s="9"/>
      <c r="C35" s="9"/>
      <c r="D35" s="9"/>
      <c r="E35" s="9"/>
      <c r="F35" s="9"/>
      <c r="G35" s="9"/>
      <c r="H35" s="9"/>
      <c r="I35" s="9"/>
      <c r="J35" s="9"/>
      <c r="K35" s="9"/>
      <c r="L35" s="5"/>
      <c r="M35" s="5"/>
    </row>
    <row r="36" spans="1:13" ht="20.100000000000001" customHeight="1" x14ac:dyDescent="0.25">
      <c r="A36" s="3" t="s">
        <v>4</v>
      </c>
      <c r="B36" s="6" t="s">
        <v>21</v>
      </c>
      <c r="C36" s="2">
        <v>106031.5</v>
      </c>
      <c r="D36" s="2">
        <v>105105.75</v>
      </c>
      <c r="E36" s="2">
        <v>115837</v>
      </c>
      <c r="F36" s="2">
        <v>118449</v>
      </c>
      <c r="G36" s="2">
        <v>111729.75</v>
      </c>
      <c r="H36" s="2">
        <v>86128.5</v>
      </c>
      <c r="I36" s="2">
        <v>134245.5</v>
      </c>
      <c r="J36" s="2">
        <v>120623.75</v>
      </c>
      <c r="K36" s="2">
        <v>78151.25</v>
      </c>
      <c r="L36" s="2">
        <v>103555.5</v>
      </c>
      <c r="M36" s="2">
        <v>81641.5</v>
      </c>
    </row>
    <row r="37" spans="1:13" ht="20.100000000000001" customHeight="1" x14ac:dyDescent="0.25">
      <c r="B37" s="6" t="s">
        <v>22</v>
      </c>
      <c r="C37" s="2">
        <v>16955</v>
      </c>
      <c r="D37" s="2">
        <v>11537.25</v>
      </c>
      <c r="E37" s="2">
        <v>14351</v>
      </c>
      <c r="F37" s="2">
        <v>12618</v>
      </c>
      <c r="G37" s="2">
        <v>13121.2</v>
      </c>
      <c r="H37" s="2">
        <v>8123</v>
      </c>
      <c r="I37" s="2">
        <v>9449</v>
      </c>
      <c r="J37" s="2">
        <v>6942</v>
      </c>
      <c r="K37" s="2">
        <v>5045</v>
      </c>
      <c r="L37" s="2">
        <v>10073.5</v>
      </c>
      <c r="M37" s="2">
        <v>9134</v>
      </c>
    </row>
    <row r="38" spans="1:13" ht="20.100000000000001" customHeight="1" x14ac:dyDescent="0.25">
      <c r="B38" s="6" t="s">
        <v>25</v>
      </c>
      <c r="C38" s="2">
        <v>72561.5</v>
      </c>
      <c r="D38" s="2">
        <v>72195.5</v>
      </c>
      <c r="E38" s="2">
        <v>81190</v>
      </c>
      <c r="F38" s="2">
        <v>77103.5</v>
      </c>
      <c r="G38" s="2">
        <v>70541</v>
      </c>
      <c r="H38" s="2">
        <v>59594.75</v>
      </c>
      <c r="I38" s="2">
        <v>63557.5</v>
      </c>
      <c r="J38" s="2">
        <v>46200.5</v>
      </c>
      <c r="K38" s="2">
        <v>42712.75</v>
      </c>
      <c r="L38" s="2">
        <v>51606.75</v>
      </c>
      <c r="M38" s="2">
        <v>46086</v>
      </c>
    </row>
    <row r="39" spans="1:13" ht="20.100000000000001" customHeight="1" x14ac:dyDescent="0.25">
      <c r="B39" s="6" t="s">
        <v>26</v>
      </c>
      <c r="C39" s="2">
        <v>30866.75</v>
      </c>
      <c r="D39" s="2">
        <v>27614.75</v>
      </c>
      <c r="E39" s="2">
        <v>47420</v>
      </c>
      <c r="F39" s="2">
        <v>37123</v>
      </c>
      <c r="G39" s="2">
        <v>51251.75</v>
      </c>
      <c r="H39" s="2">
        <v>29582.75</v>
      </c>
      <c r="I39" s="2">
        <v>63425</v>
      </c>
      <c r="J39" s="2">
        <v>80116</v>
      </c>
      <c r="K39" s="2">
        <v>38038.25</v>
      </c>
      <c r="L39" s="2">
        <v>48778.25</v>
      </c>
      <c r="M39" s="2">
        <v>46734.75</v>
      </c>
    </row>
    <row r="40" spans="1:13" ht="20.100000000000001" customHeight="1" x14ac:dyDescent="0.25">
      <c r="B40" s="6" t="s">
        <v>23</v>
      </c>
      <c r="C40" s="2">
        <v>64123.4</v>
      </c>
      <c r="D40" s="2">
        <v>60808.75</v>
      </c>
      <c r="E40" s="2">
        <v>54911.53</v>
      </c>
      <c r="F40" s="2">
        <v>54590.52</v>
      </c>
      <c r="G40" s="2">
        <v>57658.97</v>
      </c>
      <c r="H40" s="2">
        <v>46531.82</v>
      </c>
      <c r="I40" s="2">
        <v>53167.41</v>
      </c>
      <c r="J40" s="2">
        <v>61943.466500000002</v>
      </c>
      <c r="K40" s="2">
        <v>54966.66</v>
      </c>
      <c r="L40" s="2">
        <v>52875.47</v>
      </c>
      <c r="M40" s="2">
        <v>55941.27</v>
      </c>
    </row>
    <row r="41" spans="1:13" ht="20.100000000000001" customHeight="1" x14ac:dyDescent="0.25">
      <c r="B41" s="6" t="s">
        <v>24</v>
      </c>
      <c r="C41" s="2">
        <v>12368.5</v>
      </c>
      <c r="D41" s="2">
        <v>9727</v>
      </c>
      <c r="E41" s="2">
        <v>9846</v>
      </c>
      <c r="F41" s="2">
        <v>9359.1</v>
      </c>
      <c r="G41" s="2">
        <v>11489.75</v>
      </c>
      <c r="H41" s="2">
        <v>10710.3</v>
      </c>
      <c r="I41" s="2">
        <v>12552.95</v>
      </c>
      <c r="J41" s="2">
        <v>13914.45</v>
      </c>
      <c r="K41" s="2">
        <v>11059.9</v>
      </c>
      <c r="L41" s="2">
        <v>9964.0400000000009</v>
      </c>
      <c r="M41" s="2">
        <v>11313.9</v>
      </c>
    </row>
    <row r="42" spans="1:13" ht="20.100000000000001" customHeight="1" x14ac:dyDescent="0.25">
      <c r="B42" s="11" t="s">
        <v>27</v>
      </c>
      <c r="C42" s="12">
        <f t="shared" ref="C42:M42" si="4">SUM(C36:C41)</f>
        <v>302906.65000000002</v>
      </c>
      <c r="D42" s="12">
        <f t="shared" si="4"/>
        <v>286989</v>
      </c>
      <c r="E42" s="12">
        <f t="shared" si="4"/>
        <v>323555.53000000003</v>
      </c>
      <c r="F42" s="12">
        <f t="shared" si="4"/>
        <v>309243.12</v>
      </c>
      <c r="G42" s="12">
        <f t="shared" si="4"/>
        <v>315792.42000000004</v>
      </c>
      <c r="H42" s="12">
        <f t="shared" si="4"/>
        <v>240671.12</v>
      </c>
      <c r="I42" s="12">
        <f t="shared" si="4"/>
        <v>336397.36000000004</v>
      </c>
      <c r="J42" s="12">
        <f t="shared" si="4"/>
        <v>329740.16649999999</v>
      </c>
      <c r="K42" s="12">
        <f t="shared" si="4"/>
        <v>229973.81</v>
      </c>
      <c r="L42" s="12">
        <f t="shared" si="4"/>
        <v>276853.50999999995</v>
      </c>
      <c r="M42" s="12">
        <f t="shared" si="4"/>
        <v>250851.41999999998</v>
      </c>
    </row>
    <row r="43" spans="1:13" ht="20.100000000000001" customHeight="1" x14ac:dyDescent="0.25">
      <c r="A43" s="4"/>
      <c r="B43" s="9"/>
      <c r="C43" s="9"/>
      <c r="D43" s="9"/>
      <c r="E43" s="9"/>
      <c r="F43" s="9"/>
      <c r="G43" s="9"/>
      <c r="H43" s="9"/>
      <c r="I43" s="9"/>
      <c r="J43" s="9"/>
      <c r="K43" s="9"/>
      <c r="L43" s="5"/>
      <c r="M43" s="5"/>
    </row>
    <row r="44" spans="1:13" ht="20.100000000000001" customHeight="1" x14ac:dyDescent="0.25">
      <c r="A44" s="3" t="s">
        <v>5</v>
      </c>
      <c r="B44" s="6" t="s">
        <v>21</v>
      </c>
      <c r="C44" s="2">
        <v>123746.75</v>
      </c>
      <c r="D44" s="2">
        <v>128702</v>
      </c>
      <c r="E44" s="2">
        <v>115892</v>
      </c>
      <c r="F44" s="2">
        <v>130605</v>
      </c>
      <c r="G44" s="2">
        <v>122645.25</v>
      </c>
      <c r="H44" s="2">
        <v>104115</v>
      </c>
      <c r="I44" s="2">
        <v>133903.5</v>
      </c>
      <c r="J44" s="2">
        <v>113294.5</v>
      </c>
      <c r="K44" s="2">
        <v>91088.75</v>
      </c>
      <c r="L44" s="2">
        <v>129789</v>
      </c>
      <c r="M44" s="2">
        <v>94363.75</v>
      </c>
    </row>
    <row r="45" spans="1:13" ht="20.100000000000001" customHeight="1" x14ac:dyDescent="0.25">
      <c r="B45" s="6" t="s">
        <v>22</v>
      </c>
      <c r="C45" s="2">
        <v>12530</v>
      </c>
      <c r="D45" s="2">
        <v>10904</v>
      </c>
      <c r="E45" s="2">
        <v>16912</v>
      </c>
      <c r="F45" s="2">
        <v>13886.25</v>
      </c>
      <c r="G45" s="2">
        <v>13320</v>
      </c>
      <c r="H45" s="2">
        <v>6939</v>
      </c>
      <c r="I45" s="2">
        <v>7639</v>
      </c>
      <c r="J45" s="2">
        <v>5996</v>
      </c>
      <c r="K45" s="2">
        <v>6954</v>
      </c>
      <c r="L45" s="2">
        <v>6261</v>
      </c>
      <c r="M45" s="2">
        <v>7925</v>
      </c>
    </row>
    <row r="46" spans="1:13" ht="20.100000000000001" customHeight="1" x14ac:dyDescent="0.25">
      <c r="B46" s="6" t="s">
        <v>25</v>
      </c>
      <c r="C46" s="2">
        <v>76446</v>
      </c>
      <c r="D46" s="2">
        <v>86893.75</v>
      </c>
      <c r="E46" s="2">
        <v>77910</v>
      </c>
      <c r="F46" s="2">
        <v>85088</v>
      </c>
      <c r="G46" s="2">
        <v>76558.75</v>
      </c>
      <c r="H46" s="2">
        <v>70431.25</v>
      </c>
      <c r="I46" s="2">
        <v>56976</v>
      </c>
      <c r="J46" s="2">
        <v>51963.75</v>
      </c>
      <c r="K46" s="2">
        <v>45891.25</v>
      </c>
      <c r="L46" s="2">
        <v>51655.5</v>
      </c>
      <c r="M46" s="2">
        <v>47293.25</v>
      </c>
    </row>
    <row r="47" spans="1:13" ht="20.100000000000001" customHeight="1" x14ac:dyDescent="0.25">
      <c r="B47" s="6" t="s">
        <v>26</v>
      </c>
      <c r="C47" s="2">
        <v>52645.5</v>
      </c>
      <c r="D47" s="2">
        <v>29808</v>
      </c>
      <c r="E47" s="2">
        <v>47719</v>
      </c>
      <c r="F47" s="2">
        <v>58132</v>
      </c>
      <c r="G47" s="2">
        <v>59432</v>
      </c>
      <c r="H47" s="2">
        <v>40902.5</v>
      </c>
      <c r="I47" s="2">
        <v>72075.5</v>
      </c>
      <c r="J47" s="2">
        <v>69687</v>
      </c>
      <c r="K47" s="2">
        <v>41204.5</v>
      </c>
      <c r="L47" s="2">
        <v>57648.75</v>
      </c>
      <c r="M47" s="2">
        <v>51846.75</v>
      </c>
    </row>
    <row r="48" spans="1:13" ht="20.100000000000001" customHeight="1" x14ac:dyDescent="0.25">
      <c r="B48" s="6" t="s">
        <v>23</v>
      </c>
      <c r="C48" s="2">
        <v>59538.479999999996</v>
      </c>
      <c r="D48" s="2">
        <v>61437.75</v>
      </c>
      <c r="E48" s="2">
        <v>53443</v>
      </c>
      <c r="F48" s="2">
        <v>52948.45</v>
      </c>
      <c r="G48" s="2">
        <v>61656.69</v>
      </c>
      <c r="H48" s="2">
        <v>54953.55</v>
      </c>
      <c r="I48" s="2">
        <v>56969.84</v>
      </c>
      <c r="J48" s="2">
        <v>55391.627999999997</v>
      </c>
      <c r="K48" s="2">
        <v>59163.5</v>
      </c>
      <c r="L48" s="2">
        <v>65038.73</v>
      </c>
      <c r="M48" s="2">
        <v>60865.38</v>
      </c>
    </row>
    <row r="49" spans="1:13" ht="20.100000000000001" customHeight="1" x14ac:dyDescent="0.25">
      <c r="B49" s="6" t="s">
        <v>24</v>
      </c>
      <c r="C49" s="2">
        <v>12410.75</v>
      </c>
      <c r="D49" s="2">
        <v>9647</v>
      </c>
      <c r="E49" s="2">
        <v>11503</v>
      </c>
      <c r="F49" s="2">
        <v>10624.1</v>
      </c>
      <c r="G49" s="2">
        <v>9608.25</v>
      </c>
      <c r="H49" s="2">
        <v>9694.4500000000007</v>
      </c>
      <c r="I49" s="2">
        <v>17009.2</v>
      </c>
      <c r="J49" s="2">
        <v>12789.75</v>
      </c>
      <c r="K49" s="2">
        <v>10155.75</v>
      </c>
      <c r="L49" s="2">
        <v>11355.05</v>
      </c>
      <c r="M49" s="2">
        <v>12242.7</v>
      </c>
    </row>
    <row r="50" spans="1:13" ht="20.100000000000001" customHeight="1" x14ac:dyDescent="0.25">
      <c r="B50" s="11" t="s">
        <v>27</v>
      </c>
      <c r="C50" s="12">
        <f t="shared" ref="C50:M50" si="5">SUM(C44:C49)</f>
        <v>337317.48</v>
      </c>
      <c r="D50" s="12">
        <f t="shared" si="5"/>
        <v>327392.5</v>
      </c>
      <c r="E50" s="12">
        <f t="shared" si="5"/>
        <v>323379</v>
      </c>
      <c r="F50" s="12">
        <f t="shared" si="5"/>
        <v>351283.8</v>
      </c>
      <c r="G50" s="12">
        <f t="shared" si="5"/>
        <v>343220.94</v>
      </c>
      <c r="H50" s="12">
        <f t="shared" si="5"/>
        <v>287035.75</v>
      </c>
      <c r="I50" s="12">
        <f t="shared" si="5"/>
        <v>344573.04</v>
      </c>
      <c r="J50" s="12">
        <f t="shared" si="5"/>
        <v>309122.62800000003</v>
      </c>
      <c r="K50" s="12">
        <f t="shared" si="5"/>
        <v>254457.75</v>
      </c>
      <c r="L50" s="12">
        <f t="shared" si="5"/>
        <v>321748.02999999997</v>
      </c>
      <c r="M50" s="12">
        <f t="shared" si="5"/>
        <v>274536.83</v>
      </c>
    </row>
    <row r="51" spans="1:13" ht="20.100000000000001" customHeight="1" x14ac:dyDescent="0.25">
      <c r="A51" s="4"/>
      <c r="B51" s="9"/>
      <c r="C51" s="9"/>
      <c r="D51" s="9"/>
      <c r="E51" s="9"/>
      <c r="F51" s="9"/>
      <c r="G51" s="9"/>
      <c r="H51" s="9"/>
      <c r="I51" s="9"/>
      <c r="J51" s="9"/>
      <c r="K51" s="9"/>
      <c r="L51" s="5"/>
      <c r="M51" s="5"/>
    </row>
    <row r="52" spans="1:13" ht="20.100000000000001" customHeight="1" x14ac:dyDescent="0.25">
      <c r="A52" s="3" t="s">
        <v>6</v>
      </c>
      <c r="B52" s="6" t="s">
        <v>21</v>
      </c>
      <c r="C52" s="2">
        <v>99948.5</v>
      </c>
      <c r="D52" s="2">
        <v>111738.75</v>
      </c>
      <c r="E52" s="2">
        <v>109307</v>
      </c>
      <c r="F52" s="2">
        <v>130766.25</v>
      </c>
      <c r="G52" s="2">
        <v>122945.65</v>
      </c>
      <c r="H52" s="2">
        <v>103389.25</v>
      </c>
      <c r="I52" s="2">
        <v>127165.5</v>
      </c>
      <c r="J52" s="2">
        <v>88501.75</v>
      </c>
      <c r="K52" s="2">
        <v>88683.75</v>
      </c>
      <c r="L52" s="2">
        <v>110304</v>
      </c>
      <c r="M52" s="2">
        <v>97683</v>
      </c>
    </row>
    <row r="53" spans="1:13" ht="20.100000000000001" customHeight="1" x14ac:dyDescent="0.25">
      <c r="B53" s="6" t="s">
        <v>22</v>
      </c>
      <c r="C53" s="2">
        <v>8443</v>
      </c>
      <c r="D53" s="2">
        <v>6308</v>
      </c>
      <c r="E53" s="2">
        <v>8630.25</v>
      </c>
      <c r="F53" s="2">
        <v>8801</v>
      </c>
      <c r="G53" s="2">
        <v>8965</v>
      </c>
      <c r="H53" s="2">
        <v>5984</v>
      </c>
      <c r="I53" s="2">
        <v>5128</v>
      </c>
      <c r="J53" s="2">
        <v>6157</v>
      </c>
      <c r="K53" s="2">
        <v>3537.25</v>
      </c>
      <c r="L53" s="2">
        <v>3452</v>
      </c>
      <c r="M53" s="2">
        <v>8312</v>
      </c>
    </row>
    <row r="54" spans="1:13" ht="20.100000000000001" customHeight="1" x14ac:dyDescent="0.25">
      <c r="B54" s="6" t="s">
        <v>25</v>
      </c>
      <c r="C54" s="2">
        <v>62625.5</v>
      </c>
      <c r="D54" s="2">
        <v>73402.5</v>
      </c>
      <c r="E54" s="2">
        <v>66903</v>
      </c>
      <c r="F54" s="2">
        <v>70943.5</v>
      </c>
      <c r="G54" s="2">
        <v>73827.5</v>
      </c>
      <c r="H54" s="2">
        <v>56547</v>
      </c>
      <c r="I54" s="2">
        <v>48893.25</v>
      </c>
      <c r="J54" s="2">
        <v>40696.75</v>
      </c>
      <c r="K54" s="2">
        <v>37597.75</v>
      </c>
      <c r="L54" s="2">
        <v>36940.25</v>
      </c>
      <c r="M54" s="2">
        <v>44303</v>
      </c>
    </row>
    <row r="55" spans="1:13" ht="20.100000000000001" customHeight="1" x14ac:dyDescent="0.25">
      <c r="B55" s="6" t="s">
        <v>26</v>
      </c>
      <c r="C55" s="2">
        <v>41807.75</v>
      </c>
      <c r="D55" s="2">
        <v>31271.25</v>
      </c>
      <c r="E55" s="2">
        <v>43496</v>
      </c>
      <c r="F55" s="2">
        <v>51627.75</v>
      </c>
      <c r="G55" s="2">
        <v>52580</v>
      </c>
      <c r="H55" s="2">
        <v>40351.75</v>
      </c>
      <c r="I55" s="2">
        <v>65369.25</v>
      </c>
      <c r="J55" s="2">
        <v>58837</v>
      </c>
      <c r="K55" s="2">
        <v>32453.75</v>
      </c>
      <c r="L55" s="2">
        <v>53779</v>
      </c>
      <c r="M55" s="2">
        <v>33912.5</v>
      </c>
    </row>
    <row r="56" spans="1:13" ht="20.100000000000001" customHeight="1" x14ac:dyDescent="0.25">
      <c r="B56" s="6" t="s">
        <v>23</v>
      </c>
      <c r="C56" s="2">
        <v>64282</v>
      </c>
      <c r="D56" s="2">
        <v>61660.5</v>
      </c>
      <c r="E56" s="2">
        <v>57832</v>
      </c>
      <c r="F56" s="2">
        <v>56255.57</v>
      </c>
      <c r="G56" s="2">
        <v>59084.53</v>
      </c>
      <c r="H56" s="2">
        <v>52364.59</v>
      </c>
      <c r="I56" s="2">
        <v>52419.87</v>
      </c>
      <c r="J56" s="2">
        <v>55288.34</v>
      </c>
      <c r="K56" s="2">
        <v>63022.17</v>
      </c>
      <c r="L56" s="2">
        <v>52711.05</v>
      </c>
      <c r="M56" s="2">
        <v>56430.52</v>
      </c>
    </row>
    <row r="57" spans="1:13" ht="20.100000000000001" customHeight="1" x14ac:dyDescent="0.25">
      <c r="B57" s="6" t="s">
        <v>24</v>
      </c>
      <c r="C57" s="2">
        <v>11936.5</v>
      </c>
      <c r="D57" s="2">
        <v>11478</v>
      </c>
      <c r="E57" s="2">
        <v>9800</v>
      </c>
      <c r="F57" s="2">
        <v>9067.9500000000007</v>
      </c>
      <c r="G57" s="2">
        <v>9111.9500000000007</v>
      </c>
      <c r="H57" s="2">
        <v>11751.87</v>
      </c>
      <c r="I57" s="2">
        <v>10746.5</v>
      </c>
      <c r="J57" s="2">
        <v>11091.1</v>
      </c>
      <c r="K57" s="2">
        <v>9580.65</v>
      </c>
      <c r="L57" s="2">
        <v>8317.7000000000007</v>
      </c>
      <c r="M57" s="2">
        <v>8937.4500000000007</v>
      </c>
    </row>
    <row r="58" spans="1:13" ht="20.100000000000001" customHeight="1" x14ac:dyDescent="0.25">
      <c r="B58" s="11" t="s">
        <v>27</v>
      </c>
      <c r="C58" s="12">
        <f t="shared" ref="C58:M58" si="6">SUM(C52:C57)</f>
        <v>289043.25</v>
      </c>
      <c r="D58" s="12">
        <f t="shared" si="6"/>
        <v>295859</v>
      </c>
      <c r="E58" s="12">
        <f t="shared" si="6"/>
        <v>295968.25</v>
      </c>
      <c r="F58" s="12">
        <f t="shared" si="6"/>
        <v>327462.02</v>
      </c>
      <c r="G58" s="12">
        <f t="shared" si="6"/>
        <v>326514.63</v>
      </c>
      <c r="H58" s="12">
        <f t="shared" si="6"/>
        <v>270388.46000000002</v>
      </c>
      <c r="I58" s="12">
        <f t="shared" si="6"/>
        <v>309722.37</v>
      </c>
      <c r="J58" s="12">
        <f t="shared" si="6"/>
        <v>260571.94</v>
      </c>
      <c r="K58" s="12">
        <f t="shared" si="6"/>
        <v>234875.31999999998</v>
      </c>
      <c r="L58" s="12">
        <f t="shared" si="6"/>
        <v>265504</v>
      </c>
      <c r="M58" s="12">
        <f t="shared" si="6"/>
        <v>249578.47</v>
      </c>
    </row>
    <row r="59" spans="1:13" ht="20.100000000000001" customHeight="1" x14ac:dyDescent="0.25">
      <c r="A59" s="4"/>
      <c r="B59" s="9"/>
      <c r="C59" s="9"/>
      <c r="D59" s="9"/>
      <c r="E59" s="9"/>
      <c r="F59" s="9"/>
      <c r="G59" s="9"/>
      <c r="H59" s="9"/>
      <c r="I59" s="9"/>
      <c r="J59" s="9"/>
      <c r="K59" s="9"/>
      <c r="L59" s="5"/>
      <c r="M59" s="5"/>
    </row>
    <row r="60" spans="1:13" ht="20.100000000000001" customHeight="1" x14ac:dyDescent="0.25">
      <c r="A60" s="3" t="s">
        <v>7</v>
      </c>
      <c r="B60" s="6" t="s">
        <v>21</v>
      </c>
      <c r="C60" s="2">
        <v>113971.75</v>
      </c>
      <c r="D60" s="2">
        <v>118480.75</v>
      </c>
      <c r="E60" s="2">
        <v>119750</v>
      </c>
      <c r="F60" s="2">
        <v>115317</v>
      </c>
      <c r="G60" s="2">
        <v>112267.25</v>
      </c>
      <c r="H60" s="2">
        <v>107889.5</v>
      </c>
      <c r="I60" s="2">
        <v>114970.5</v>
      </c>
      <c r="J60" s="2">
        <v>102156.5</v>
      </c>
      <c r="K60" s="2">
        <v>82766.75</v>
      </c>
      <c r="L60" s="2">
        <v>123652.25</v>
      </c>
      <c r="M60" s="2">
        <v>93003.25</v>
      </c>
    </row>
    <row r="61" spans="1:13" ht="20.100000000000001" customHeight="1" x14ac:dyDescent="0.25">
      <c r="B61" s="6" t="s">
        <v>22</v>
      </c>
      <c r="C61" s="2">
        <v>8801</v>
      </c>
      <c r="D61" s="2">
        <v>7929.25</v>
      </c>
      <c r="E61" s="2">
        <v>8767.5</v>
      </c>
      <c r="F61" s="2">
        <v>10068</v>
      </c>
      <c r="G61" s="2">
        <v>9929</v>
      </c>
      <c r="H61" s="2">
        <v>5291</v>
      </c>
      <c r="I61" s="2">
        <v>7898</v>
      </c>
      <c r="J61" s="2">
        <v>3259</v>
      </c>
      <c r="K61" s="2">
        <v>6219</v>
      </c>
      <c r="L61" s="2">
        <v>3289</v>
      </c>
      <c r="M61" s="2">
        <v>2495</v>
      </c>
    </row>
    <row r="62" spans="1:13" ht="20.100000000000001" customHeight="1" x14ac:dyDescent="0.25">
      <c r="B62" s="6" t="s">
        <v>25</v>
      </c>
      <c r="C62" s="2">
        <v>72071.5</v>
      </c>
      <c r="D62" s="2">
        <v>82932.75</v>
      </c>
      <c r="E62" s="2">
        <v>80394</v>
      </c>
      <c r="F62" s="2">
        <v>74157.75</v>
      </c>
      <c r="G62" s="2">
        <v>74851.5</v>
      </c>
      <c r="H62" s="2">
        <v>54918</v>
      </c>
      <c r="I62" s="2">
        <v>53921.5</v>
      </c>
      <c r="J62" s="2">
        <v>48562.5</v>
      </c>
      <c r="K62" s="2">
        <v>43398.75</v>
      </c>
      <c r="L62" s="2">
        <v>51426.5</v>
      </c>
      <c r="M62" s="2">
        <v>42098.25</v>
      </c>
    </row>
    <row r="63" spans="1:13" ht="20.100000000000001" customHeight="1" x14ac:dyDescent="0.25">
      <c r="B63" s="6" t="s">
        <v>26</v>
      </c>
      <c r="C63" s="2">
        <v>44393</v>
      </c>
      <c r="D63" s="2">
        <v>35184.5</v>
      </c>
      <c r="E63" s="2">
        <v>55733</v>
      </c>
      <c r="F63" s="2">
        <v>47695.5</v>
      </c>
      <c r="G63" s="2">
        <v>58748.75</v>
      </c>
      <c r="H63" s="2">
        <v>46533.25</v>
      </c>
      <c r="I63" s="2">
        <v>69038.25</v>
      </c>
      <c r="J63" s="2">
        <v>62039.25</v>
      </c>
      <c r="K63" s="2">
        <v>36973.75</v>
      </c>
      <c r="L63" s="2">
        <v>68265.25</v>
      </c>
      <c r="M63" s="2">
        <v>50707.25</v>
      </c>
    </row>
    <row r="64" spans="1:13" ht="20.100000000000001" customHeight="1" x14ac:dyDescent="0.25">
      <c r="B64" s="6" t="s">
        <v>23</v>
      </c>
      <c r="C64" s="2">
        <v>61342.5</v>
      </c>
      <c r="D64" s="2">
        <v>60035.5</v>
      </c>
      <c r="E64" s="2">
        <v>62175</v>
      </c>
      <c r="F64" s="2">
        <v>56223.14</v>
      </c>
      <c r="G64" s="2">
        <v>53591.69</v>
      </c>
      <c r="H64" s="2">
        <v>52578.52</v>
      </c>
      <c r="I64" s="2">
        <v>56603.839999999997</v>
      </c>
      <c r="J64" s="2">
        <v>54187.22</v>
      </c>
      <c r="K64" s="2">
        <v>63451.96</v>
      </c>
      <c r="L64" s="2">
        <v>59466.87</v>
      </c>
      <c r="M64" s="2">
        <v>58291.66</v>
      </c>
    </row>
    <row r="65" spans="1:13" ht="20.100000000000001" customHeight="1" x14ac:dyDescent="0.25">
      <c r="B65" s="6" t="s">
        <v>24</v>
      </c>
      <c r="C65" s="2">
        <v>11447</v>
      </c>
      <c r="D65" s="2">
        <v>9248</v>
      </c>
      <c r="E65" s="2">
        <v>10900</v>
      </c>
      <c r="F65" s="2">
        <v>10859.9</v>
      </c>
      <c r="G65" s="2">
        <v>11175.95</v>
      </c>
      <c r="H65" s="2">
        <v>9197</v>
      </c>
      <c r="I65" s="2">
        <v>10694.8</v>
      </c>
      <c r="J65" s="2">
        <v>10231.15</v>
      </c>
      <c r="K65" s="2">
        <v>9890.1</v>
      </c>
      <c r="L65" s="2">
        <v>9638.85</v>
      </c>
      <c r="M65" s="2">
        <v>10139.24</v>
      </c>
    </row>
    <row r="66" spans="1:13" ht="20.100000000000001" customHeight="1" x14ac:dyDescent="0.25">
      <c r="B66" s="11" t="s">
        <v>27</v>
      </c>
      <c r="C66" s="12">
        <f t="shared" ref="C66:M66" si="7">SUM(C60:C65)</f>
        <v>312026.75</v>
      </c>
      <c r="D66" s="12">
        <f t="shared" si="7"/>
        <v>313810.75</v>
      </c>
      <c r="E66" s="12">
        <f t="shared" si="7"/>
        <v>337719.5</v>
      </c>
      <c r="F66" s="12">
        <f t="shared" si="7"/>
        <v>314321.29000000004</v>
      </c>
      <c r="G66" s="12">
        <f t="shared" si="7"/>
        <v>320564.14</v>
      </c>
      <c r="H66" s="12">
        <f t="shared" si="7"/>
        <v>276407.27</v>
      </c>
      <c r="I66" s="12">
        <f t="shared" si="7"/>
        <v>313126.88999999996</v>
      </c>
      <c r="J66" s="12">
        <f t="shared" si="7"/>
        <v>280435.62</v>
      </c>
      <c r="K66" s="12">
        <f t="shared" si="7"/>
        <v>242700.31</v>
      </c>
      <c r="L66" s="12">
        <f t="shared" si="7"/>
        <v>315738.71999999997</v>
      </c>
      <c r="M66" s="12">
        <f t="shared" si="7"/>
        <v>256734.65</v>
      </c>
    </row>
    <row r="67" spans="1:13" ht="20.100000000000001" customHeight="1" x14ac:dyDescent="0.25">
      <c r="A67" s="4"/>
      <c r="B67" s="9"/>
      <c r="C67" s="9"/>
      <c r="D67" s="9"/>
      <c r="E67" s="9"/>
      <c r="F67" s="9"/>
      <c r="G67" s="9"/>
      <c r="H67" s="9"/>
      <c r="I67" s="9"/>
      <c r="J67" s="9"/>
      <c r="K67" s="9"/>
      <c r="L67" s="5"/>
      <c r="M67" s="5"/>
    </row>
    <row r="68" spans="1:13" ht="20.100000000000001" customHeight="1" x14ac:dyDescent="0.25">
      <c r="A68" s="3" t="s">
        <v>8</v>
      </c>
      <c r="B68" s="6" t="s">
        <v>21</v>
      </c>
      <c r="C68" s="2">
        <v>132789.5</v>
      </c>
      <c r="D68" s="2">
        <v>137729.5</v>
      </c>
      <c r="E68" s="2">
        <v>116726</v>
      </c>
      <c r="F68" s="2">
        <v>150902</v>
      </c>
      <c r="G68" s="2">
        <v>131451</v>
      </c>
      <c r="H68" s="2">
        <v>122542.5</v>
      </c>
      <c r="I68" s="2">
        <v>125916.5</v>
      </c>
      <c r="J68" s="2">
        <v>102147.75</v>
      </c>
      <c r="K68" s="2">
        <v>134642.25</v>
      </c>
      <c r="L68" s="2">
        <v>135840.5</v>
      </c>
      <c r="M68" s="2">
        <v>105932.25</v>
      </c>
    </row>
    <row r="69" spans="1:13" ht="20.100000000000001" customHeight="1" x14ac:dyDescent="0.25">
      <c r="B69" s="6" t="s">
        <v>22</v>
      </c>
      <c r="C69" s="2">
        <v>9434.5</v>
      </c>
      <c r="D69" s="2">
        <v>8647.5</v>
      </c>
      <c r="E69" s="2">
        <v>8795</v>
      </c>
      <c r="F69" s="2">
        <v>12679.5</v>
      </c>
      <c r="G69" s="2">
        <v>9619</v>
      </c>
      <c r="H69" s="2">
        <v>6878.25</v>
      </c>
      <c r="I69" s="2">
        <v>16522</v>
      </c>
      <c r="J69" s="2">
        <v>3788</v>
      </c>
      <c r="K69" s="2">
        <v>5632</v>
      </c>
      <c r="L69" s="2">
        <v>2002</v>
      </c>
      <c r="M69" s="2">
        <v>6264</v>
      </c>
    </row>
    <row r="70" spans="1:13" ht="20.100000000000001" customHeight="1" x14ac:dyDescent="0.25">
      <c r="B70" s="6" t="s">
        <v>25</v>
      </c>
      <c r="C70" s="2">
        <v>83265.25</v>
      </c>
      <c r="D70" s="2">
        <v>88056</v>
      </c>
      <c r="E70" s="2">
        <v>82148</v>
      </c>
      <c r="F70" s="2">
        <v>88416.5</v>
      </c>
      <c r="G70" s="2">
        <v>82147.5</v>
      </c>
      <c r="H70" s="2">
        <v>66939.25</v>
      </c>
      <c r="I70" s="2">
        <v>58635.5</v>
      </c>
      <c r="J70" s="2">
        <v>46315.25</v>
      </c>
      <c r="K70" s="2">
        <v>61867.1</v>
      </c>
      <c r="L70" s="2">
        <v>57275.25</v>
      </c>
      <c r="M70" s="2">
        <v>56605</v>
      </c>
    </row>
    <row r="71" spans="1:13" ht="20.100000000000001" customHeight="1" x14ac:dyDescent="0.25">
      <c r="B71" s="6" t="s">
        <v>26</v>
      </c>
      <c r="C71" s="2">
        <v>49344.25</v>
      </c>
      <c r="D71" s="2">
        <v>31861.75</v>
      </c>
      <c r="E71" s="2">
        <v>50801</v>
      </c>
      <c r="F71" s="2">
        <v>55166.25</v>
      </c>
      <c r="G71" s="2">
        <v>56313</v>
      </c>
      <c r="H71" s="2">
        <v>50494</v>
      </c>
      <c r="I71" s="2">
        <v>66547.25</v>
      </c>
      <c r="J71" s="2">
        <v>63347.75</v>
      </c>
      <c r="K71" s="2">
        <v>60746</v>
      </c>
      <c r="L71" s="2">
        <v>69330</v>
      </c>
      <c r="M71" s="2">
        <v>52151.75</v>
      </c>
    </row>
    <row r="72" spans="1:13" ht="20.100000000000001" customHeight="1" x14ac:dyDescent="0.25">
      <c r="B72" s="6" t="s">
        <v>23</v>
      </c>
      <c r="C72" s="2">
        <v>60080.75</v>
      </c>
      <c r="D72" s="2">
        <v>57963.25</v>
      </c>
      <c r="E72" s="2">
        <v>55708.9</v>
      </c>
      <c r="F72" s="2">
        <v>57732.480000000003</v>
      </c>
      <c r="G72" s="2">
        <v>59300.62</v>
      </c>
      <c r="H72" s="2">
        <v>52337.73</v>
      </c>
      <c r="I72" s="2">
        <v>54710.53</v>
      </c>
      <c r="J72" s="2">
        <v>59032.61</v>
      </c>
      <c r="K72" s="2">
        <v>56760.41</v>
      </c>
      <c r="L72" s="2">
        <v>60551.69</v>
      </c>
      <c r="M72" s="2">
        <v>57085.84</v>
      </c>
    </row>
    <row r="73" spans="1:13" ht="20.100000000000001" customHeight="1" x14ac:dyDescent="0.25">
      <c r="B73" s="6" t="s">
        <v>24</v>
      </c>
      <c r="C73" s="2">
        <v>9484</v>
      </c>
      <c r="D73" s="2">
        <v>11198</v>
      </c>
      <c r="E73" s="2">
        <v>9299</v>
      </c>
      <c r="F73" s="2">
        <v>8947.9500000000007</v>
      </c>
      <c r="G73" s="2">
        <v>8446.9500000000007</v>
      </c>
      <c r="H73" s="2">
        <v>9490.7000000000007</v>
      </c>
      <c r="I73" s="2">
        <v>15181.4</v>
      </c>
      <c r="J73" s="2">
        <v>10683.3</v>
      </c>
      <c r="K73" s="2">
        <v>12037.05</v>
      </c>
      <c r="L73" s="2">
        <v>9519.0499999999993</v>
      </c>
      <c r="M73" s="2">
        <v>11080.9</v>
      </c>
    </row>
    <row r="74" spans="1:13" ht="20.100000000000001" customHeight="1" x14ac:dyDescent="0.25">
      <c r="B74" s="11" t="s">
        <v>27</v>
      </c>
      <c r="C74" s="12">
        <f t="shared" ref="C74:M74" si="8">SUM(C68:C73)</f>
        <v>344398.25</v>
      </c>
      <c r="D74" s="12">
        <f t="shared" si="8"/>
        <v>335456</v>
      </c>
      <c r="E74" s="12">
        <f t="shared" si="8"/>
        <v>323477.90000000002</v>
      </c>
      <c r="F74" s="12">
        <f t="shared" si="8"/>
        <v>373844.68</v>
      </c>
      <c r="G74" s="12">
        <f t="shared" si="8"/>
        <v>347278.07</v>
      </c>
      <c r="H74" s="12">
        <f t="shared" si="8"/>
        <v>308682.43</v>
      </c>
      <c r="I74" s="12">
        <f t="shared" si="8"/>
        <v>337513.18000000005</v>
      </c>
      <c r="J74" s="12">
        <f t="shared" si="8"/>
        <v>285314.65999999997</v>
      </c>
      <c r="K74" s="12">
        <f t="shared" si="8"/>
        <v>331684.81</v>
      </c>
      <c r="L74" s="12">
        <f t="shared" si="8"/>
        <v>334518.49</v>
      </c>
      <c r="M74" s="12">
        <f t="shared" si="8"/>
        <v>289119.74</v>
      </c>
    </row>
    <row r="75" spans="1:13" ht="20.100000000000001" customHeight="1" x14ac:dyDescent="0.25">
      <c r="A75" s="4"/>
      <c r="B75" s="9"/>
      <c r="C75" s="9"/>
      <c r="D75" s="9"/>
      <c r="E75" s="9"/>
      <c r="F75" s="9"/>
      <c r="G75" s="9"/>
      <c r="H75" s="9"/>
      <c r="I75" s="9"/>
      <c r="J75" s="9"/>
      <c r="K75" s="9"/>
      <c r="L75" s="5"/>
      <c r="M75" s="5"/>
    </row>
    <row r="76" spans="1:13" ht="20.100000000000001" customHeight="1" x14ac:dyDescent="0.25">
      <c r="A76" s="3" t="s">
        <v>9</v>
      </c>
      <c r="B76" s="6" t="s">
        <v>21</v>
      </c>
      <c r="C76" s="2">
        <v>106236.25</v>
      </c>
      <c r="D76" s="2">
        <v>117664.5</v>
      </c>
      <c r="E76" s="2">
        <v>110089</v>
      </c>
      <c r="F76" s="2">
        <v>134470.5</v>
      </c>
      <c r="G76" s="2">
        <v>109469</v>
      </c>
      <c r="H76" s="2">
        <v>114569</v>
      </c>
      <c r="I76" s="2">
        <v>123328</v>
      </c>
      <c r="J76" s="2">
        <v>86752</v>
      </c>
      <c r="K76" s="2">
        <v>100502.25</v>
      </c>
      <c r="L76" s="2">
        <v>107395</v>
      </c>
      <c r="M76" s="2">
        <v>0</v>
      </c>
    </row>
    <row r="77" spans="1:13" ht="20.100000000000001" customHeight="1" x14ac:dyDescent="0.25">
      <c r="B77" s="6" t="s">
        <v>22</v>
      </c>
      <c r="C77" s="2">
        <v>13078</v>
      </c>
      <c r="D77" s="2">
        <v>10014</v>
      </c>
      <c r="E77" s="2">
        <v>9959.5</v>
      </c>
      <c r="F77" s="2">
        <v>10454</v>
      </c>
      <c r="G77" s="2">
        <v>13072</v>
      </c>
      <c r="H77" s="2">
        <v>8164.75</v>
      </c>
      <c r="I77" s="2">
        <v>4999.5</v>
      </c>
      <c r="J77" s="2">
        <v>9991</v>
      </c>
      <c r="K77" s="2">
        <v>8106.4</v>
      </c>
      <c r="L77" s="2">
        <v>3040.25</v>
      </c>
      <c r="M77" s="2">
        <v>0</v>
      </c>
    </row>
    <row r="78" spans="1:13" ht="20.100000000000001" customHeight="1" x14ac:dyDescent="0.25">
      <c r="B78" s="6" t="s">
        <v>25</v>
      </c>
      <c r="C78" s="2">
        <v>76315.25</v>
      </c>
      <c r="D78" s="2">
        <v>88762.25</v>
      </c>
      <c r="E78" s="2">
        <v>81294</v>
      </c>
      <c r="F78" s="2">
        <v>74085.5</v>
      </c>
      <c r="G78" s="2">
        <v>79320.5</v>
      </c>
      <c r="H78" s="2">
        <v>64281.75</v>
      </c>
      <c r="I78" s="2">
        <v>58101.5</v>
      </c>
      <c r="J78" s="2">
        <v>47381.25</v>
      </c>
      <c r="K78" s="2">
        <v>54886</v>
      </c>
      <c r="L78" s="2">
        <v>47547</v>
      </c>
      <c r="M78" s="2">
        <v>0</v>
      </c>
    </row>
    <row r="79" spans="1:13" ht="20.100000000000001" customHeight="1" x14ac:dyDescent="0.25">
      <c r="B79" s="6" t="s">
        <v>26</v>
      </c>
      <c r="C79" s="2">
        <v>43671.25</v>
      </c>
      <c r="D79" s="2">
        <v>30074.5</v>
      </c>
      <c r="E79" s="2">
        <v>43765</v>
      </c>
      <c r="F79" s="2">
        <v>60010.25</v>
      </c>
      <c r="G79" s="2">
        <v>49467.75</v>
      </c>
      <c r="H79" s="2">
        <v>51634.25</v>
      </c>
      <c r="I79" s="2">
        <v>66733.75</v>
      </c>
      <c r="J79" s="2">
        <v>67656.5</v>
      </c>
      <c r="K79" s="2">
        <v>48983.5</v>
      </c>
      <c r="L79" s="2">
        <v>58034.5</v>
      </c>
      <c r="M79" s="2">
        <v>0</v>
      </c>
    </row>
    <row r="80" spans="1:13" ht="20.100000000000001" customHeight="1" x14ac:dyDescent="0.25">
      <c r="B80" s="6" t="s">
        <v>23</v>
      </c>
      <c r="C80" s="2">
        <v>45419</v>
      </c>
      <c r="D80" s="2">
        <v>48777.25</v>
      </c>
      <c r="E80" s="2">
        <v>49626.98</v>
      </c>
      <c r="F80" s="2">
        <v>45489.7</v>
      </c>
      <c r="G80" s="2">
        <v>49925.99</v>
      </c>
      <c r="H80" s="2">
        <v>47404.72</v>
      </c>
      <c r="I80" s="2">
        <v>49712.18</v>
      </c>
      <c r="J80" s="2">
        <v>48277.09</v>
      </c>
      <c r="K80" s="2">
        <v>53080.639999999999</v>
      </c>
      <c r="L80" s="2">
        <v>47622.8</v>
      </c>
      <c r="M80" s="2">
        <v>0</v>
      </c>
    </row>
    <row r="81" spans="1:13" ht="20.100000000000001" customHeight="1" x14ac:dyDescent="0.25">
      <c r="B81" s="6" t="s">
        <v>24</v>
      </c>
      <c r="C81" s="2">
        <v>10434</v>
      </c>
      <c r="D81" s="2">
        <v>9409</v>
      </c>
      <c r="E81" s="2">
        <v>9216.4500000000007</v>
      </c>
      <c r="F81" s="2">
        <v>9484.6</v>
      </c>
      <c r="G81" s="2">
        <v>8811.15</v>
      </c>
      <c r="H81" s="2">
        <v>10837.2</v>
      </c>
      <c r="I81" s="2">
        <v>11926.25</v>
      </c>
      <c r="J81" s="2">
        <v>12070.8</v>
      </c>
      <c r="K81" s="2">
        <v>9066.7999999999993</v>
      </c>
      <c r="L81" s="2">
        <v>9715</v>
      </c>
      <c r="M81" s="2">
        <v>0</v>
      </c>
    </row>
    <row r="82" spans="1:13" ht="20.100000000000001" customHeight="1" x14ac:dyDescent="0.25">
      <c r="B82" s="11" t="s">
        <v>27</v>
      </c>
      <c r="C82" s="12">
        <f t="shared" ref="C82:M82" si="9">SUM(C76:C81)</f>
        <v>295153.75</v>
      </c>
      <c r="D82" s="12">
        <f t="shared" si="9"/>
        <v>304701.5</v>
      </c>
      <c r="E82" s="12">
        <f t="shared" si="9"/>
        <v>303950.93</v>
      </c>
      <c r="F82" s="12">
        <f t="shared" si="9"/>
        <v>333994.55</v>
      </c>
      <c r="G82" s="12">
        <f t="shared" si="9"/>
        <v>310066.39</v>
      </c>
      <c r="H82" s="12">
        <f t="shared" si="9"/>
        <v>296891.67</v>
      </c>
      <c r="I82" s="12">
        <f t="shared" si="9"/>
        <v>314801.18</v>
      </c>
      <c r="J82" s="12">
        <f t="shared" si="9"/>
        <v>272128.64000000001</v>
      </c>
      <c r="K82" s="12">
        <f t="shared" si="9"/>
        <v>274625.58999999997</v>
      </c>
      <c r="L82" s="12">
        <f t="shared" si="9"/>
        <v>273354.55</v>
      </c>
      <c r="M82" s="12">
        <f t="shared" si="9"/>
        <v>0</v>
      </c>
    </row>
    <row r="83" spans="1:13" ht="20.100000000000001" customHeight="1" x14ac:dyDescent="0.25">
      <c r="A83" s="4"/>
      <c r="B83" s="9"/>
      <c r="C83" s="9"/>
      <c r="D83" s="9"/>
      <c r="E83" s="9"/>
      <c r="F83" s="9"/>
      <c r="G83" s="9"/>
      <c r="H83" s="9"/>
      <c r="I83" s="9"/>
      <c r="J83" s="9"/>
      <c r="K83" s="9"/>
      <c r="L83" s="5"/>
      <c r="M83" s="5"/>
    </row>
    <row r="84" spans="1:13" ht="20.100000000000001" customHeight="1" x14ac:dyDescent="0.25">
      <c r="A84" s="3" t="s">
        <v>10</v>
      </c>
      <c r="B84" s="6" t="s">
        <v>21</v>
      </c>
      <c r="C84" s="2">
        <v>104513.5</v>
      </c>
      <c r="D84" s="2">
        <v>133220.75</v>
      </c>
      <c r="E84" s="2">
        <v>113547</v>
      </c>
      <c r="F84" s="2">
        <v>116607</v>
      </c>
      <c r="G84" s="2">
        <v>94977.75</v>
      </c>
      <c r="H84" s="2">
        <v>117151</v>
      </c>
      <c r="I84" s="2">
        <v>125891.75</v>
      </c>
      <c r="J84" s="2">
        <v>86708.25</v>
      </c>
      <c r="K84" s="2">
        <v>87294.5</v>
      </c>
      <c r="L84" s="2">
        <v>108434</v>
      </c>
      <c r="M84" s="2">
        <v>0</v>
      </c>
    </row>
    <row r="85" spans="1:13" ht="20.100000000000001" customHeight="1" x14ac:dyDescent="0.25">
      <c r="B85" s="6" t="s">
        <v>22</v>
      </c>
      <c r="C85" s="2">
        <v>12183</v>
      </c>
      <c r="D85" s="2">
        <v>12266</v>
      </c>
      <c r="E85" s="2">
        <v>10279.5</v>
      </c>
      <c r="F85" s="2">
        <v>18301.5</v>
      </c>
      <c r="G85" s="2">
        <v>13570</v>
      </c>
      <c r="H85" s="2">
        <v>10753.75</v>
      </c>
      <c r="I85" s="2">
        <v>7935</v>
      </c>
      <c r="J85" s="2">
        <v>5272</v>
      </c>
      <c r="K85" s="2">
        <v>9319</v>
      </c>
      <c r="L85" s="2">
        <v>7865</v>
      </c>
      <c r="M85" s="2">
        <v>0</v>
      </c>
    </row>
    <row r="86" spans="1:13" ht="20.100000000000001" customHeight="1" x14ac:dyDescent="0.25">
      <c r="B86" s="6" t="s">
        <v>25</v>
      </c>
      <c r="C86" s="2">
        <v>77822.25</v>
      </c>
      <c r="D86" s="2">
        <v>95442.25</v>
      </c>
      <c r="E86" s="2">
        <v>81911</v>
      </c>
      <c r="F86" s="2">
        <v>83677.25</v>
      </c>
      <c r="G86" s="2">
        <v>73588.5</v>
      </c>
      <c r="H86" s="2">
        <v>72745.5</v>
      </c>
      <c r="I86" s="2">
        <v>59340.75</v>
      </c>
      <c r="J86" s="2">
        <v>48930.5</v>
      </c>
      <c r="K86" s="2">
        <v>51536.5</v>
      </c>
      <c r="L86" s="2">
        <v>63964</v>
      </c>
      <c r="M86" s="2">
        <v>0</v>
      </c>
    </row>
    <row r="87" spans="1:13" ht="20.100000000000001" customHeight="1" x14ac:dyDescent="0.25">
      <c r="B87" s="6" t="s">
        <v>26</v>
      </c>
      <c r="C87" s="2">
        <v>31183.5</v>
      </c>
      <c r="D87" s="2">
        <v>37811.5</v>
      </c>
      <c r="E87" s="2">
        <v>44229</v>
      </c>
      <c r="F87" s="2">
        <v>46825.25</v>
      </c>
      <c r="G87" s="2">
        <v>33655</v>
      </c>
      <c r="H87" s="2">
        <v>48668</v>
      </c>
      <c r="I87" s="2">
        <v>70693.25</v>
      </c>
      <c r="J87" s="2">
        <v>47674.5</v>
      </c>
      <c r="K87" s="2">
        <v>32597.25</v>
      </c>
      <c r="L87" s="2">
        <v>59964.75</v>
      </c>
      <c r="M87" s="2">
        <v>0</v>
      </c>
    </row>
    <row r="88" spans="1:13" ht="20.100000000000001" customHeight="1" x14ac:dyDescent="0.25">
      <c r="B88" s="6" t="s">
        <v>23</v>
      </c>
      <c r="C88" s="2">
        <v>44304.25</v>
      </c>
      <c r="D88" s="2">
        <v>48572.25</v>
      </c>
      <c r="E88" s="2">
        <v>40050.75</v>
      </c>
      <c r="F88" s="2">
        <v>43372.4</v>
      </c>
      <c r="G88" s="2">
        <v>44335.21</v>
      </c>
      <c r="H88" s="2">
        <v>43371.79</v>
      </c>
      <c r="I88" s="2">
        <v>49779.92</v>
      </c>
      <c r="J88" s="2">
        <v>45940.3</v>
      </c>
      <c r="K88" s="2">
        <v>41070.14</v>
      </c>
      <c r="L88" s="2">
        <v>40082.870000000003</v>
      </c>
      <c r="M88" s="2">
        <v>0</v>
      </c>
    </row>
    <row r="89" spans="1:13" ht="20.100000000000001" customHeight="1" x14ac:dyDescent="0.25">
      <c r="B89" s="6" t="s">
        <v>24</v>
      </c>
      <c r="C89" s="2">
        <v>9805</v>
      </c>
      <c r="D89" s="2">
        <v>9066</v>
      </c>
      <c r="E89" s="2">
        <v>9133</v>
      </c>
      <c r="F89" s="2">
        <v>10458.450000000001</v>
      </c>
      <c r="G89" s="2">
        <v>11051.45</v>
      </c>
      <c r="H89" s="2">
        <v>9241.7999999999993</v>
      </c>
      <c r="I89" s="2">
        <v>11962.9</v>
      </c>
      <c r="J89" s="2">
        <v>12511.05</v>
      </c>
      <c r="K89" s="2">
        <v>8969.25</v>
      </c>
      <c r="L89" s="2">
        <v>9899.65</v>
      </c>
      <c r="M89" s="2">
        <v>0</v>
      </c>
    </row>
    <row r="90" spans="1:13" ht="20.100000000000001" customHeight="1" x14ac:dyDescent="0.25">
      <c r="B90" s="11" t="s">
        <v>27</v>
      </c>
      <c r="C90" s="12">
        <f>SUM(C84:C89)+1</f>
        <v>279812.5</v>
      </c>
      <c r="D90" s="12">
        <f>SUM(D84:D89)+2</f>
        <v>336380.75</v>
      </c>
      <c r="E90" s="12">
        <f t="shared" ref="E90:M90" si="10">SUM(E84:E89)</f>
        <v>299150.25</v>
      </c>
      <c r="F90" s="12">
        <f t="shared" si="10"/>
        <v>319241.85000000003</v>
      </c>
      <c r="G90" s="12">
        <f t="shared" si="10"/>
        <v>271177.90999999997</v>
      </c>
      <c r="H90" s="12">
        <f t="shared" si="10"/>
        <v>301931.83999999997</v>
      </c>
      <c r="I90" s="12">
        <f t="shared" si="10"/>
        <v>325603.57</v>
      </c>
      <c r="J90" s="12">
        <f t="shared" si="10"/>
        <v>247036.59999999998</v>
      </c>
      <c r="K90" s="12">
        <f t="shared" si="10"/>
        <v>230786.64</v>
      </c>
      <c r="L90" s="12">
        <f t="shared" si="10"/>
        <v>290210.27</v>
      </c>
      <c r="M90" s="12">
        <f t="shared" si="10"/>
        <v>0</v>
      </c>
    </row>
    <row r="91" spans="1:13" ht="20.100000000000001" customHeight="1" x14ac:dyDescent="0.25">
      <c r="A91" s="4"/>
      <c r="B91" s="9"/>
      <c r="C91" s="9"/>
      <c r="D91" s="9"/>
      <c r="E91" s="9"/>
      <c r="F91" s="9"/>
      <c r="G91" s="9"/>
      <c r="H91" s="9"/>
      <c r="I91" s="9"/>
      <c r="J91" s="9"/>
      <c r="K91" s="9"/>
      <c r="L91" s="5"/>
      <c r="M91" s="5"/>
    </row>
    <row r="92" spans="1:13" ht="20.100000000000001" customHeight="1" x14ac:dyDescent="0.25">
      <c r="A92" s="3" t="s">
        <v>11</v>
      </c>
      <c r="B92" s="6" t="s">
        <v>21</v>
      </c>
      <c r="C92" s="2">
        <v>108868.75</v>
      </c>
      <c r="D92" s="2">
        <v>123540.25</v>
      </c>
      <c r="E92" s="2">
        <v>117865</v>
      </c>
      <c r="F92" s="2">
        <v>138872.75</v>
      </c>
      <c r="G92" s="2">
        <v>105823</v>
      </c>
      <c r="H92" s="2">
        <v>122468.5</v>
      </c>
      <c r="I92" s="2">
        <v>97284.75</v>
      </c>
      <c r="J92" s="2">
        <v>85183.25</v>
      </c>
      <c r="K92" s="2">
        <v>88101</v>
      </c>
      <c r="L92" s="2">
        <v>118356.25</v>
      </c>
      <c r="M92" s="2">
        <v>0</v>
      </c>
    </row>
    <row r="93" spans="1:13" ht="20.100000000000001" customHeight="1" x14ac:dyDescent="0.25">
      <c r="B93" s="6" t="s">
        <v>22</v>
      </c>
      <c r="C93" s="2">
        <v>10289.75</v>
      </c>
      <c r="D93" s="2">
        <v>15980</v>
      </c>
      <c r="E93" s="2">
        <v>14841</v>
      </c>
      <c r="F93" s="2">
        <v>20677</v>
      </c>
      <c r="G93" s="2">
        <v>12688</v>
      </c>
      <c r="H93" s="2">
        <v>7433.75</v>
      </c>
      <c r="I93" s="2">
        <v>4166</v>
      </c>
      <c r="J93" s="2">
        <v>7940.2</v>
      </c>
      <c r="K93" s="2">
        <v>9016</v>
      </c>
      <c r="L93" s="2">
        <v>8174</v>
      </c>
      <c r="M93" s="2">
        <v>0</v>
      </c>
    </row>
    <row r="94" spans="1:13" ht="20.100000000000001" customHeight="1" x14ac:dyDescent="0.25">
      <c r="B94" s="6" t="s">
        <v>25</v>
      </c>
      <c r="C94" s="2">
        <v>81770</v>
      </c>
      <c r="D94" s="2">
        <v>86490.25</v>
      </c>
      <c r="E94" s="2">
        <v>86844</v>
      </c>
      <c r="F94" s="2">
        <v>85349.75</v>
      </c>
      <c r="G94" s="2">
        <v>75867.5</v>
      </c>
      <c r="H94" s="2">
        <v>63848.5</v>
      </c>
      <c r="I94" s="2">
        <v>40702.5</v>
      </c>
      <c r="J94" s="2">
        <v>46780.5</v>
      </c>
      <c r="K94" s="2">
        <v>67621.75</v>
      </c>
      <c r="L94" s="2">
        <v>65396</v>
      </c>
      <c r="M94" s="2">
        <v>0</v>
      </c>
    </row>
    <row r="95" spans="1:13" ht="20.100000000000001" customHeight="1" x14ac:dyDescent="0.25">
      <c r="B95" s="6" t="s">
        <v>26</v>
      </c>
      <c r="C95" s="2">
        <v>27835.75</v>
      </c>
      <c r="D95" s="2">
        <v>35895</v>
      </c>
      <c r="E95" s="2">
        <v>44223</v>
      </c>
      <c r="F95" s="2">
        <v>55399.25</v>
      </c>
      <c r="G95" s="2">
        <v>43298.75</v>
      </c>
      <c r="H95" s="2">
        <v>52841.75</v>
      </c>
      <c r="I95" s="2">
        <v>58153.25</v>
      </c>
      <c r="J95" s="2">
        <v>47082.25</v>
      </c>
      <c r="K95" s="2">
        <v>41370</v>
      </c>
      <c r="L95" s="2">
        <v>54572.75</v>
      </c>
      <c r="M95" s="2">
        <v>0</v>
      </c>
    </row>
    <row r="96" spans="1:13" ht="20.100000000000001" customHeight="1" x14ac:dyDescent="0.25">
      <c r="B96" s="6" t="s">
        <v>23</v>
      </c>
      <c r="C96" s="2">
        <v>45314.75</v>
      </c>
      <c r="D96" s="2">
        <v>44073</v>
      </c>
      <c r="E96" s="2">
        <v>37833.33</v>
      </c>
      <c r="F96" s="2">
        <v>41401.54</v>
      </c>
      <c r="G96" s="2">
        <v>38073.620000000003</v>
      </c>
      <c r="H96" s="2">
        <v>42219.56</v>
      </c>
      <c r="I96" s="2">
        <v>40710.11</v>
      </c>
      <c r="J96" s="2">
        <v>33575.089999999997</v>
      </c>
      <c r="K96" s="2">
        <v>45436.9</v>
      </c>
      <c r="L96" s="2">
        <v>47403.839999999997</v>
      </c>
      <c r="M96" s="2">
        <v>0</v>
      </c>
    </row>
    <row r="97" spans="1:13" ht="20.100000000000001" customHeight="1" x14ac:dyDescent="0.25">
      <c r="B97" s="6" t="s">
        <v>24</v>
      </c>
      <c r="C97" s="2">
        <v>9151</v>
      </c>
      <c r="D97" s="2">
        <v>10238</v>
      </c>
      <c r="E97" s="2">
        <v>11176</v>
      </c>
      <c r="F97" s="2">
        <v>7354.9</v>
      </c>
      <c r="G97" s="2">
        <v>8701.2999999999993</v>
      </c>
      <c r="H97" s="2">
        <v>13001.8</v>
      </c>
      <c r="I97" s="2">
        <v>13085</v>
      </c>
      <c r="J97" s="2">
        <v>11237.6</v>
      </c>
      <c r="K97" s="2">
        <v>11625.1</v>
      </c>
      <c r="L97" s="2">
        <v>10844.85</v>
      </c>
      <c r="M97" s="2">
        <v>0</v>
      </c>
    </row>
    <row r="98" spans="1:13" ht="20.100000000000001" customHeight="1" x14ac:dyDescent="0.25">
      <c r="B98" s="11" t="s">
        <v>27</v>
      </c>
      <c r="C98" s="12">
        <f t="shared" ref="C98:M98" si="11">SUM(C92:C97)</f>
        <v>283230</v>
      </c>
      <c r="D98" s="12">
        <f t="shared" si="11"/>
        <v>316216.5</v>
      </c>
      <c r="E98" s="12">
        <f t="shared" si="11"/>
        <v>312782.33</v>
      </c>
      <c r="F98" s="12">
        <f t="shared" si="11"/>
        <v>349055.19</v>
      </c>
      <c r="G98" s="12">
        <f t="shared" si="11"/>
        <v>284452.17</v>
      </c>
      <c r="H98" s="12">
        <f t="shared" si="11"/>
        <v>301813.86</v>
      </c>
      <c r="I98" s="12">
        <f t="shared" si="11"/>
        <v>254101.61</v>
      </c>
      <c r="J98" s="12">
        <f t="shared" si="11"/>
        <v>231798.89</v>
      </c>
      <c r="K98" s="12">
        <f t="shared" si="11"/>
        <v>263170.75</v>
      </c>
      <c r="L98" s="12">
        <f t="shared" si="11"/>
        <v>304747.68999999994</v>
      </c>
      <c r="M98" s="12">
        <f t="shared" si="11"/>
        <v>0</v>
      </c>
    </row>
    <row r="99" spans="1:13" ht="20.100000000000001" customHeight="1" x14ac:dyDescent="0.25">
      <c r="K99" s="2"/>
    </row>
    <row r="100" spans="1:13" ht="20.100000000000001" customHeight="1" x14ac:dyDescent="0.25">
      <c r="A100" s="5"/>
      <c r="B100" s="13"/>
      <c r="C100" s="13">
        <v>2015</v>
      </c>
      <c r="D100" s="13">
        <v>2016</v>
      </c>
      <c r="E100" s="5">
        <v>2017</v>
      </c>
      <c r="F100" s="5">
        <v>2018</v>
      </c>
      <c r="G100" s="5">
        <v>2019</v>
      </c>
      <c r="H100" s="5">
        <v>2020</v>
      </c>
      <c r="I100" s="5">
        <v>2021</v>
      </c>
      <c r="J100" s="5">
        <v>2022</v>
      </c>
      <c r="K100" s="5">
        <v>2023</v>
      </c>
      <c r="L100" s="5">
        <v>2024</v>
      </c>
      <c r="M100" s="5">
        <v>2025</v>
      </c>
    </row>
    <row r="101" spans="1:13" ht="20.100000000000001" customHeight="1" x14ac:dyDescent="0.25">
      <c r="A101" s="3" t="s">
        <v>12</v>
      </c>
      <c r="B101" s="6" t="s">
        <v>21</v>
      </c>
      <c r="C101" s="2">
        <f t="shared" ref="C101:D106" si="12">C4+C12+C20+C28+C36+C44+C52+C60+C68+C76+C84+C92</f>
        <v>1308214</v>
      </c>
      <c r="D101" s="2">
        <f t="shared" si="12"/>
        <v>1391589.5</v>
      </c>
      <c r="E101" s="2">
        <f>E4+E12+E20+E28+E36+E44+E52++E60+E68+E76+E84+E92-1</f>
        <v>1380785</v>
      </c>
      <c r="F101" s="2">
        <f t="shared" ref="F101:J106" si="13">F4+F12+F20+F28+F36+F44+F52++F60+F68+F76+F84+F92</f>
        <v>1452623</v>
      </c>
      <c r="G101" s="2">
        <f t="shared" si="13"/>
        <v>1369250.9</v>
      </c>
      <c r="H101" s="2">
        <f t="shared" si="13"/>
        <v>1253817.75</v>
      </c>
      <c r="I101" s="2">
        <f t="shared" si="13"/>
        <v>1464662.25</v>
      </c>
      <c r="J101" s="2">
        <f t="shared" si="13"/>
        <v>1249745.75</v>
      </c>
      <c r="K101" s="2">
        <f t="shared" ref="K101:M107" si="14">K4+K12+K20+K28+K36+K44+K52+K60+K68+K76+K84+K92</f>
        <v>1078004.75</v>
      </c>
      <c r="L101" s="2">
        <f t="shared" si="14"/>
        <v>1289197.75</v>
      </c>
      <c r="M101" s="2">
        <f t="shared" si="14"/>
        <v>900888.5</v>
      </c>
    </row>
    <row r="102" spans="1:13" ht="20.100000000000001" customHeight="1" x14ac:dyDescent="0.25">
      <c r="B102" s="6" t="s">
        <v>22</v>
      </c>
      <c r="C102" s="2">
        <f t="shared" si="12"/>
        <v>133430</v>
      </c>
      <c r="D102" s="2">
        <f t="shared" si="12"/>
        <v>121768.75</v>
      </c>
      <c r="E102" s="2">
        <f>E5+E13+E21+E29+E37+E45+E53++E61+E69+E77+E85+E93</f>
        <v>132221.95000000001</v>
      </c>
      <c r="F102" s="2">
        <f t="shared" si="13"/>
        <v>153006.5</v>
      </c>
      <c r="G102" s="2">
        <f t="shared" si="13"/>
        <v>157773.75</v>
      </c>
      <c r="H102" s="2">
        <f t="shared" si="13"/>
        <v>105336.5</v>
      </c>
      <c r="I102" s="2">
        <f t="shared" si="13"/>
        <v>90009</v>
      </c>
      <c r="J102" s="2">
        <f t="shared" si="13"/>
        <v>71981.2</v>
      </c>
      <c r="K102" s="2">
        <f t="shared" si="14"/>
        <v>76958.149999999994</v>
      </c>
      <c r="L102" s="2">
        <f t="shared" si="14"/>
        <v>72192.25</v>
      </c>
      <c r="M102" s="2">
        <f t="shared" si="14"/>
        <v>56957.5</v>
      </c>
    </row>
    <row r="103" spans="1:13" ht="20.100000000000001" customHeight="1" x14ac:dyDescent="0.25">
      <c r="B103" s="6" t="s">
        <v>25</v>
      </c>
      <c r="C103" s="2">
        <f t="shared" si="12"/>
        <v>871521.75</v>
      </c>
      <c r="D103" s="2">
        <f t="shared" si="12"/>
        <v>984274</v>
      </c>
      <c r="E103" s="2">
        <f>E6+E14+E22+E30+E38+E46+E54++E62+E70+E78+E86+E94</f>
        <v>964067.5</v>
      </c>
      <c r="F103" s="2">
        <f t="shared" si="13"/>
        <v>953495</v>
      </c>
      <c r="G103" s="2">
        <f t="shared" si="13"/>
        <v>913332.25</v>
      </c>
      <c r="H103" s="2">
        <f t="shared" si="13"/>
        <v>790619.5</v>
      </c>
      <c r="I103" s="2">
        <f t="shared" si="13"/>
        <v>691445.5</v>
      </c>
      <c r="J103" s="2">
        <f t="shared" si="13"/>
        <v>561244.25</v>
      </c>
      <c r="K103" s="2">
        <f t="shared" si="14"/>
        <v>588743.85</v>
      </c>
      <c r="L103" s="2">
        <f t="shared" si="14"/>
        <v>636507</v>
      </c>
      <c r="M103" s="2">
        <f t="shared" si="14"/>
        <v>446097.25</v>
      </c>
    </row>
    <row r="104" spans="1:13" ht="20.100000000000001" customHeight="1" x14ac:dyDescent="0.25">
      <c r="B104" s="6" t="s">
        <v>26</v>
      </c>
      <c r="C104" s="2">
        <f t="shared" si="12"/>
        <v>447641.75</v>
      </c>
      <c r="D104" s="2">
        <f t="shared" si="12"/>
        <v>361182.5</v>
      </c>
      <c r="E104" s="2">
        <f>E7+E15+E23+E31+E39+E47+E55++E63+E71+E79+E87+E95</f>
        <v>518238</v>
      </c>
      <c r="F104" s="2">
        <f t="shared" si="13"/>
        <v>552107.25</v>
      </c>
      <c r="G104" s="2">
        <f t="shared" si="13"/>
        <v>617988.75</v>
      </c>
      <c r="H104" s="2">
        <f t="shared" si="13"/>
        <v>485860.75</v>
      </c>
      <c r="I104" s="2">
        <f t="shared" si="13"/>
        <v>746003.25</v>
      </c>
      <c r="J104" s="2">
        <f t="shared" si="13"/>
        <v>766570.5</v>
      </c>
      <c r="K104" s="2">
        <f t="shared" si="14"/>
        <v>493060.25</v>
      </c>
      <c r="L104" s="2">
        <f t="shared" si="14"/>
        <v>612348</v>
      </c>
      <c r="M104" s="2">
        <f t="shared" si="14"/>
        <v>453715.75</v>
      </c>
    </row>
    <row r="105" spans="1:13" ht="20.100000000000001" customHeight="1" x14ac:dyDescent="0.25">
      <c r="B105" s="6" t="s">
        <v>23</v>
      </c>
      <c r="C105" s="2">
        <f t="shared" si="12"/>
        <v>635181.13</v>
      </c>
      <c r="D105" s="2">
        <f t="shared" si="12"/>
        <v>635686.5</v>
      </c>
      <c r="E105" s="2">
        <f>E8+E16+E24+E32+E40+E48+E56++E64+E72+E80+E88+E96</f>
        <v>588436.99</v>
      </c>
      <c r="F105" s="2">
        <f t="shared" si="13"/>
        <v>572832.79</v>
      </c>
      <c r="G105" s="2">
        <f t="shared" si="13"/>
        <v>600078.07000000007</v>
      </c>
      <c r="H105" s="2">
        <f t="shared" si="13"/>
        <v>563888.92999999993</v>
      </c>
      <c r="I105" s="2">
        <f t="shared" si="13"/>
        <v>595628.37</v>
      </c>
      <c r="J105" s="2">
        <f t="shared" si="13"/>
        <v>594299.74999999988</v>
      </c>
      <c r="K105" s="2">
        <f t="shared" si="14"/>
        <v>614765.26000000013</v>
      </c>
      <c r="L105" s="2">
        <f t="shared" si="14"/>
        <v>615241.04999999993</v>
      </c>
      <c r="M105" s="2">
        <f t="shared" si="14"/>
        <v>481001.81999999995</v>
      </c>
    </row>
    <row r="106" spans="1:13" ht="20.100000000000001" customHeight="1" x14ac:dyDescent="0.25">
      <c r="B106" s="6" t="s">
        <v>24</v>
      </c>
      <c r="C106" s="2">
        <f t="shared" si="12"/>
        <v>133452.5</v>
      </c>
      <c r="D106" s="2">
        <f t="shared" si="12"/>
        <v>121251</v>
      </c>
      <c r="E106" s="2">
        <f>E9+E17+E25+E33+E41+E49+E57++E65+E73+E81+E89+E97</f>
        <v>118237.45</v>
      </c>
      <c r="F106" s="2">
        <f t="shared" si="13"/>
        <v>113560.84999999999</v>
      </c>
      <c r="G106" s="2">
        <f t="shared" si="13"/>
        <v>116878.99999999999</v>
      </c>
      <c r="H106" s="2">
        <f t="shared" si="13"/>
        <v>120855.21999999999</v>
      </c>
      <c r="I106" s="2">
        <f t="shared" si="13"/>
        <v>148457.44999999998</v>
      </c>
      <c r="J106" s="2">
        <f t="shared" si="13"/>
        <v>140176.88800000001</v>
      </c>
      <c r="K106" s="2">
        <f t="shared" si="14"/>
        <v>122883.90000000002</v>
      </c>
      <c r="L106" s="2">
        <f t="shared" si="14"/>
        <v>115247.29000000001</v>
      </c>
      <c r="M106" s="2">
        <f t="shared" si="14"/>
        <v>92556.24</v>
      </c>
    </row>
    <row r="107" spans="1:13" ht="20.100000000000001" customHeight="1" x14ac:dyDescent="0.25">
      <c r="B107" s="11" t="s">
        <v>27</v>
      </c>
      <c r="C107" s="12">
        <f>C10+C18+C26+C34+C42+C50+C58+C66+C74+C82+C90+C98*1</f>
        <v>3529442.13</v>
      </c>
      <c r="D107" s="12">
        <f>D10+D18+D26+D34+D42+D50+D58+D66+D74+D82+D90+D98-2</f>
        <v>3615752.25</v>
      </c>
      <c r="E107" s="12">
        <f>SUM(E101:E106)+187</f>
        <v>3702173.8900000006</v>
      </c>
      <c r="F107" s="12">
        <f>SUM(F101:F106)+1</f>
        <v>3797626.39</v>
      </c>
      <c r="G107" s="12">
        <f t="shared" ref="G107:J107" si="15">SUM(G101:G106)</f>
        <v>3775302.7199999997</v>
      </c>
      <c r="H107" s="12">
        <f t="shared" si="15"/>
        <v>3320378.65</v>
      </c>
      <c r="I107" s="12">
        <f t="shared" si="15"/>
        <v>3736205.8200000003</v>
      </c>
      <c r="J107" s="12">
        <f t="shared" si="15"/>
        <v>3384018.338</v>
      </c>
      <c r="K107" s="12">
        <f t="shared" si="14"/>
        <v>2974416.16</v>
      </c>
      <c r="L107" s="12">
        <f t="shared" si="14"/>
        <v>3340733.34</v>
      </c>
      <c r="M107" s="12">
        <f t="shared" si="14"/>
        <v>2431217.0600000005</v>
      </c>
    </row>
    <row r="108" spans="1:13" ht="20.100000000000001" customHeight="1" x14ac:dyDescent="0.25">
      <c r="K108" s="2"/>
    </row>
    <row r="109" spans="1:13" ht="20.100000000000001" customHeight="1" x14ac:dyDescent="0.25">
      <c r="A109" s="5"/>
      <c r="B109" s="13"/>
      <c r="C109" s="13"/>
      <c r="D109" s="13"/>
      <c r="E109" s="5"/>
      <c r="F109" s="5"/>
      <c r="G109" s="5"/>
      <c r="H109" s="5"/>
      <c r="I109" s="5"/>
      <c r="J109" s="5"/>
      <c r="K109" s="5"/>
      <c r="L109" s="5"/>
      <c r="M109" s="5"/>
    </row>
    <row r="110" spans="1:13" ht="20.100000000000001" customHeight="1" x14ac:dyDescent="0.25">
      <c r="A110" s="3" t="s">
        <v>13</v>
      </c>
      <c r="B110" s="6" t="s">
        <v>21</v>
      </c>
      <c r="C110" s="10"/>
      <c r="D110" s="10">
        <f t="shared" ref="D110:D116" si="16">(D4+D12+D20+D28+D36+D44+D52+D60+D68+D76+D84+D92)/(C4+C12+C20+C28+C36+C44+C52+C60+C68+C76+C84+C92)-1</f>
        <v>6.37323098514464E-2</v>
      </c>
      <c r="E110" s="10">
        <v>-7.5995286322825262E-3</v>
      </c>
      <c r="F110" s="10">
        <v>5.2093597620043397E-2</v>
      </c>
      <c r="G110" s="10">
        <v>-5.7394175914879608E-2</v>
      </c>
      <c r="H110" s="10">
        <v>-8.4303870094224465E-2</v>
      </c>
      <c r="I110" s="10">
        <f t="shared" ref="I110:L116" si="17">(I4+I12+I20+I28+I36+I44+I52+I60+I68+I76+I84+I92)/(H4+H12+H20+H28+H36+H44+H52+H60+H68+H76+H84+H92)-1</f>
        <v>0.16816199962075817</v>
      </c>
      <c r="J110" s="10">
        <f t="shared" si="17"/>
        <v>-0.14673451165959939</v>
      </c>
      <c r="K110" s="10">
        <f t="shared" si="17"/>
        <v>-0.13742075138083087</v>
      </c>
      <c r="L110" s="10">
        <f t="shared" si="17"/>
        <v>0.19591101059619631</v>
      </c>
      <c r="M110" s="10">
        <f>(M4+M12+M20+M28+M36+M44+M52+M60+M68)/(L4+L12+L20+L28+L36+L44+L52+L60+L68)-1</f>
        <v>-5.6673603748642054E-2</v>
      </c>
    </row>
    <row r="111" spans="1:13" ht="20.100000000000001" customHeight="1" x14ac:dyDescent="0.25">
      <c r="B111" s="6" t="s">
        <v>22</v>
      </c>
      <c r="C111" s="10"/>
      <c r="D111" s="10">
        <f t="shared" si="16"/>
        <v>-8.739601289065424E-2</v>
      </c>
      <c r="E111" s="10">
        <v>8.6214077638797404E-2</v>
      </c>
      <c r="F111" s="10">
        <v>0.15719002332811094</v>
      </c>
      <c r="G111" s="10">
        <v>3.115717306127519E-2</v>
      </c>
      <c r="H111" s="10">
        <v>-0.33235725207773792</v>
      </c>
      <c r="I111" s="10">
        <f t="shared" si="17"/>
        <v>-0.14550986600086391</v>
      </c>
      <c r="J111" s="10">
        <f t="shared" si="17"/>
        <v>-0.20028886000288859</v>
      </c>
      <c r="K111" s="10">
        <f t="shared" si="17"/>
        <v>6.9142359393841613E-2</v>
      </c>
      <c r="L111" s="10">
        <f t="shared" si="17"/>
        <v>-6.1928463716968141E-2</v>
      </c>
      <c r="M111" s="10">
        <f t="shared" ref="M111:M116" si="18">(M5+M13+M21+M29+M37+M45+M53+M61+M69)/(L5+L13+L21+L29+L37+L45+L53+L61+L69)-1</f>
        <v>7.2383408958258899E-2</v>
      </c>
    </row>
    <row r="112" spans="1:13" ht="20.100000000000001" customHeight="1" x14ac:dyDescent="0.25">
      <c r="B112" s="6" t="s">
        <v>25</v>
      </c>
      <c r="C112" s="10"/>
      <c r="D112" s="10">
        <f t="shared" si="16"/>
        <v>0.12937399439543529</v>
      </c>
      <c r="E112" s="10">
        <v>-2.0757394382113215E-2</v>
      </c>
      <c r="F112" s="10">
        <v>-1.0943729041764327E-2</v>
      </c>
      <c r="G112" s="10">
        <v>-4.2121615739988183E-2</v>
      </c>
      <c r="H112" s="10">
        <v>-0.13435718491271931</v>
      </c>
      <c r="I112" s="10">
        <f t="shared" si="17"/>
        <v>-0.12543834297029099</v>
      </c>
      <c r="J112" s="10">
        <f t="shared" si="17"/>
        <v>-0.18830298266457735</v>
      </c>
      <c r="K112" s="10">
        <f t="shared" si="17"/>
        <v>4.8997562113108462E-2</v>
      </c>
      <c r="L112" s="10">
        <f t="shared" si="17"/>
        <v>8.1127216870291008E-2</v>
      </c>
      <c r="M112" s="10">
        <f t="shared" si="18"/>
        <v>-2.937935161009575E-2</v>
      </c>
    </row>
    <row r="113" spans="1:13" ht="20.100000000000001" customHeight="1" x14ac:dyDescent="0.25">
      <c r="B113" s="6" t="s">
        <v>26</v>
      </c>
      <c r="C113" s="10"/>
      <c r="D113" s="10">
        <f t="shared" si="16"/>
        <v>-0.19314384773091431</v>
      </c>
      <c r="E113" s="10">
        <v>0.4347720745161372</v>
      </c>
      <c r="F113" s="10">
        <v>6.551859398166493E-2</v>
      </c>
      <c r="G113" s="10">
        <v>0.11932735895063873</v>
      </c>
      <c r="H113" s="10">
        <v>-0.21380324480016832</v>
      </c>
      <c r="I113" s="10">
        <f t="shared" si="17"/>
        <v>0.53542604542556682</v>
      </c>
      <c r="J113" s="10">
        <f t="shared" si="17"/>
        <v>2.7569920104235424E-2</v>
      </c>
      <c r="K113" s="10">
        <f t="shared" si="17"/>
        <v>-0.35679725478608948</v>
      </c>
      <c r="L113" s="10">
        <f t="shared" si="17"/>
        <v>0.24193341483114894</v>
      </c>
      <c r="M113" s="10">
        <f t="shared" si="18"/>
        <v>3.1697386851488041E-2</v>
      </c>
    </row>
    <row r="114" spans="1:13" ht="20.100000000000001" customHeight="1" x14ac:dyDescent="0.25">
      <c r="B114" s="6" t="s">
        <v>23</v>
      </c>
      <c r="C114" s="10"/>
      <c r="D114" s="10">
        <f t="shared" si="16"/>
        <v>7.9563131858151337E-4</v>
      </c>
      <c r="E114" s="10">
        <v>-7.4323776818093101E-2</v>
      </c>
      <c r="F114" s="10">
        <v>-2.6517848890060147E-2</v>
      </c>
      <c r="G114" s="10">
        <v>4.7562361086208149E-2</v>
      </c>
      <c r="H114" s="10">
        <v>-6.030738633724797E-2</v>
      </c>
      <c r="I114" s="10">
        <f t="shared" si="17"/>
        <v>5.6286687521955869E-2</v>
      </c>
      <c r="J114" s="10">
        <f t="shared" si="17"/>
        <v>-2.2306190687325644E-3</v>
      </c>
      <c r="K114" s="10">
        <f t="shared" si="17"/>
        <v>3.4436342939737408E-2</v>
      </c>
      <c r="L114" s="10">
        <f t="shared" si="17"/>
        <v>7.7393768151412523E-4</v>
      </c>
      <c r="M114" s="10">
        <f t="shared" si="18"/>
        <v>1.8125866090779041E-3</v>
      </c>
    </row>
    <row r="115" spans="1:13" ht="20.100000000000001" customHeight="1" x14ac:dyDescent="0.25">
      <c r="B115" s="6" t="s">
        <v>24</v>
      </c>
      <c r="C115" s="10"/>
      <c r="D115" s="10">
        <f t="shared" si="16"/>
        <v>-9.1429534853224914E-2</v>
      </c>
      <c r="E115" s="10">
        <v>-2.3321933075689971E-2</v>
      </c>
      <c r="F115" s="10">
        <v>-4.0971638105468666E-2</v>
      </c>
      <c r="G115" s="10">
        <v>2.9219136700720405E-2</v>
      </c>
      <c r="H115" s="10">
        <v>3.4019969370032266E-2</v>
      </c>
      <c r="I115" s="10">
        <f t="shared" si="17"/>
        <v>0.22839087959957372</v>
      </c>
      <c r="J115" s="10">
        <f t="shared" si="17"/>
        <v>-5.5777342262041896E-2</v>
      </c>
      <c r="K115" s="10">
        <f t="shared" si="17"/>
        <v>-0.12336547234519846</v>
      </c>
      <c r="L115" s="10">
        <f t="shared" si="17"/>
        <v>-6.2144918903127344E-2</v>
      </c>
      <c r="M115" s="10">
        <f t="shared" si="18"/>
        <v>9.1622272499377599E-2</v>
      </c>
    </row>
    <row r="116" spans="1:13" ht="20.100000000000001" customHeight="1" x14ac:dyDescent="0.25">
      <c r="B116" s="11" t="s">
        <v>27</v>
      </c>
      <c r="C116" s="10"/>
      <c r="D116" s="14">
        <f t="shared" si="16"/>
        <v>2.4454890269018259E-2</v>
      </c>
      <c r="E116" s="14">
        <v>2.3904408332325433E-2</v>
      </c>
      <c r="F116" s="14">
        <v>2.5838296831101504E-2</v>
      </c>
      <c r="G116" s="14">
        <v>-5.878060026347276E-3</v>
      </c>
      <c r="H116" s="14">
        <v>-0.12050002443247776</v>
      </c>
      <c r="I116" s="14">
        <f t="shared" si="17"/>
        <v>0.12523486440319109</v>
      </c>
      <c r="J116" s="14">
        <f t="shared" si="17"/>
        <v>-9.4263404899893821E-2</v>
      </c>
      <c r="K116" s="14">
        <f t="shared" si="17"/>
        <v>-0.12104017682187873</v>
      </c>
      <c r="L116" s="14">
        <f t="shared" si="17"/>
        <v>0.12315599441874991</v>
      </c>
      <c r="M116" s="14">
        <f t="shared" si="18"/>
        <v>-1.6665354659707976E-2</v>
      </c>
    </row>
    <row r="117" spans="1:13" ht="20.100000000000001" customHeight="1" x14ac:dyDescent="0.25"/>
    <row r="118" spans="1:13" x14ac:dyDescent="0.25">
      <c r="A118" s="3" t="s">
        <v>28</v>
      </c>
    </row>
    <row r="119" spans="1:13" ht="15" x14ac:dyDescent="0.2">
      <c r="A119" s="15" t="s">
        <v>29</v>
      </c>
      <c r="E119" s="2"/>
      <c r="F119" s="18"/>
      <c r="G119" s="18"/>
      <c r="H119" s="18"/>
      <c r="I119" s="18"/>
      <c r="J119" s="18"/>
    </row>
    <row r="120" spans="1:13" x14ac:dyDescent="0.25">
      <c r="C120" s="2"/>
      <c r="D120" s="2"/>
    </row>
    <row r="121" spans="1:13" x14ac:dyDescent="0.25">
      <c r="E121" s="17"/>
      <c r="F121" s="17"/>
      <c r="G121" s="17"/>
      <c r="H121" s="17"/>
      <c r="I121" s="17"/>
      <c r="J121" s="17"/>
      <c r="K121" s="2"/>
    </row>
    <row r="122" spans="1:13" x14ac:dyDescent="0.25">
      <c r="C122" s="20"/>
      <c r="D122" s="20"/>
      <c r="K122" s="2"/>
    </row>
    <row r="123" spans="1:13" x14ac:dyDescent="0.25">
      <c r="K123" s="2"/>
    </row>
    <row r="125" spans="1:13" x14ac:dyDescent="0.25">
      <c r="E125" s="17"/>
    </row>
    <row r="126" spans="1:13" x14ac:dyDescent="0.25">
      <c r="K126" s="2"/>
    </row>
    <row r="127" spans="1:13" x14ac:dyDescent="0.25">
      <c r="K127" s="2"/>
    </row>
    <row r="128" spans="1:13" x14ac:dyDescent="0.25">
      <c r="K128" s="2"/>
    </row>
    <row r="129" spans="11:11" x14ac:dyDescent="0.25">
      <c r="K129" s="2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81A63D-BE48-454F-8BC1-E01D8F91B22C}">
  <dimension ref="A1:U139"/>
  <sheetViews>
    <sheetView tabSelected="1" topLeftCell="A30" zoomScaleNormal="100" workbookViewId="0">
      <selection activeCell="J1" sqref="J1"/>
    </sheetView>
  </sheetViews>
  <sheetFormatPr defaultColWidth="9.140625" defaultRowHeight="15.75" x14ac:dyDescent="0.25"/>
  <cols>
    <col min="1" max="1" width="12.28515625" style="3" customWidth="1"/>
    <col min="2" max="2" width="19.28515625" style="6" bestFit="1" customWidth="1"/>
    <col min="3" max="5" width="18.85546875" style="6" hidden="1" customWidth="1"/>
    <col min="6" max="8" width="15.7109375" style="1" hidden="1" customWidth="1"/>
    <col min="9" max="12" width="15.7109375" style="1" customWidth="1"/>
    <col min="13" max="13" width="16" style="1" customWidth="1"/>
    <col min="14" max="14" width="18.42578125" style="1" customWidth="1"/>
    <col min="15" max="15" width="9.140625" style="1"/>
    <col min="16" max="16" width="15.5703125" style="1" bestFit="1" customWidth="1"/>
    <col min="17" max="17" width="10.140625" style="1" bestFit="1" customWidth="1"/>
    <col min="18" max="19" width="9.140625" style="1"/>
    <col min="20" max="20" width="20.42578125" style="1" bestFit="1" customWidth="1"/>
    <col min="21" max="21" width="20.85546875" style="1" customWidth="1"/>
    <col min="22" max="22" width="16.5703125" style="1" customWidth="1"/>
    <col min="23" max="23" width="15.5703125" style="1" bestFit="1" customWidth="1"/>
    <col min="24" max="24" width="21" style="1" bestFit="1" customWidth="1"/>
    <col min="25" max="25" width="20.140625" style="1" bestFit="1" customWidth="1"/>
    <col min="26" max="16384" width="9.140625" style="1"/>
  </cols>
  <sheetData>
    <row r="1" spans="1:14" ht="90" customHeight="1" x14ac:dyDescent="0.25">
      <c r="C1" s="1"/>
      <c r="D1" s="1"/>
      <c r="E1" s="1"/>
      <c r="F1" s="17"/>
    </row>
    <row r="3" spans="1:14" ht="20.100000000000001" customHeight="1" x14ac:dyDescent="0.25">
      <c r="A3" s="5"/>
      <c r="B3" s="8"/>
      <c r="C3" s="13">
        <v>2014</v>
      </c>
      <c r="D3" s="13">
        <v>2015</v>
      </c>
      <c r="E3" s="13">
        <v>2016</v>
      </c>
      <c r="F3" s="5">
        <v>2017</v>
      </c>
      <c r="G3" s="5">
        <v>2018</v>
      </c>
      <c r="H3" s="5">
        <v>2019</v>
      </c>
      <c r="I3" s="5">
        <v>2020</v>
      </c>
      <c r="J3" s="5">
        <v>2021</v>
      </c>
      <c r="K3" s="5">
        <v>2022</v>
      </c>
      <c r="L3" s="5">
        <v>2023</v>
      </c>
      <c r="M3" s="5">
        <v>2024</v>
      </c>
      <c r="N3" s="5">
        <v>2025</v>
      </c>
    </row>
    <row r="4" spans="1:14" ht="20.100000000000001" customHeight="1" x14ac:dyDescent="0.25">
      <c r="A4" s="3" t="s">
        <v>0</v>
      </c>
      <c r="B4" s="6" t="s">
        <v>14</v>
      </c>
      <c r="D4" s="2">
        <v>1661902.91</v>
      </c>
      <c r="E4" s="2">
        <v>1888133.75</v>
      </c>
      <c r="F4" s="2">
        <f>2174522.81-150</f>
        <v>2174372.81</v>
      </c>
      <c r="G4" s="2">
        <v>1785582.6</v>
      </c>
      <c r="H4" s="2">
        <v>2519109.54</v>
      </c>
      <c r="I4" s="2">
        <v>2058203.9</v>
      </c>
      <c r="J4" s="2">
        <v>2044539.57</v>
      </c>
      <c r="K4" s="2">
        <v>1745979.36</v>
      </c>
      <c r="L4" s="2">
        <v>1498735.57</v>
      </c>
      <c r="M4" s="2">
        <v>1643494.63</v>
      </c>
      <c r="N4" s="2">
        <v>1942850.84</v>
      </c>
    </row>
    <row r="5" spans="1:14" ht="20.100000000000001" customHeight="1" x14ac:dyDescent="0.25">
      <c r="B5" s="6" t="s">
        <v>15</v>
      </c>
      <c r="D5" s="2">
        <v>23553</v>
      </c>
      <c r="E5" s="2">
        <v>13382.56</v>
      </c>
      <c r="F5" s="2">
        <v>14501.62</v>
      </c>
      <c r="G5" s="2">
        <v>15769.77</v>
      </c>
      <c r="H5" s="2">
        <v>18582.79</v>
      </c>
      <c r="I5" s="2">
        <v>16454.599999999999</v>
      </c>
      <c r="J5" s="2">
        <v>22425.24</v>
      </c>
      <c r="K5" s="2">
        <v>28315.98</v>
      </c>
      <c r="L5" s="2">
        <v>31218.63</v>
      </c>
      <c r="M5" s="2">
        <v>34833.1</v>
      </c>
      <c r="N5" s="2">
        <v>24008.23</v>
      </c>
    </row>
    <row r="6" spans="1:14" ht="20.100000000000001" customHeight="1" x14ac:dyDescent="0.25">
      <c r="B6" s="6" t="s">
        <v>16</v>
      </c>
      <c r="D6" s="2">
        <v>22587.99</v>
      </c>
      <c r="E6" s="2">
        <v>17286.41</v>
      </c>
      <c r="F6" s="2">
        <v>18195.400000000001</v>
      </c>
      <c r="G6" s="2">
        <v>15813.14</v>
      </c>
      <c r="H6" s="2">
        <v>27806.12</v>
      </c>
      <c r="I6" s="2">
        <v>20162.18</v>
      </c>
      <c r="J6" s="2">
        <v>14782.58</v>
      </c>
      <c r="K6" s="2">
        <v>23605.85</v>
      </c>
      <c r="L6" s="2">
        <v>38577.120000000003</v>
      </c>
      <c r="M6" s="2">
        <v>49109.54</v>
      </c>
      <c r="N6" s="2">
        <v>29471.71</v>
      </c>
    </row>
    <row r="7" spans="1:14" ht="20.100000000000001" customHeight="1" x14ac:dyDescent="0.25">
      <c r="B7" s="6" t="s">
        <v>17</v>
      </c>
      <c r="D7" s="2">
        <v>33225.64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</row>
    <row r="8" spans="1:14" ht="20.100000000000001" customHeight="1" x14ac:dyDescent="0.25">
      <c r="B8" s="6" t="s">
        <v>18</v>
      </c>
      <c r="D8" s="2">
        <v>75289.55</v>
      </c>
      <c r="E8" s="2">
        <v>7454.92</v>
      </c>
      <c r="F8" s="2">
        <v>93277.13</v>
      </c>
      <c r="G8" s="2">
        <v>48784.49</v>
      </c>
      <c r="H8" s="2">
        <v>11881.71</v>
      </c>
      <c r="I8" s="2">
        <v>97942.46</v>
      </c>
      <c r="J8" s="2">
        <v>59752.44</v>
      </c>
      <c r="K8" s="2">
        <v>49041.56</v>
      </c>
      <c r="L8" s="2">
        <v>48389.85</v>
      </c>
      <c r="M8" s="2">
        <v>63742.32</v>
      </c>
      <c r="N8" s="2">
        <v>37685.54</v>
      </c>
    </row>
    <row r="9" spans="1:14" ht="20.100000000000001" customHeight="1" x14ac:dyDescent="0.25">
      <c r="B9" s="6" t="s">
        <v>19</v>
      </c>
      <c r="D9" s="2">
        <v>4500</v>
      </c>
      <c r="E9" s="2">
        <v>4000</v>
      </c>
      <c r="F9" s="2">
        <v>0</v>
      </c>
      <c r="G9" s="2">
        <v>0</v>
      </c>
      <c r="H9" s="2">
        <v>0</v>
      </c>
      <c r="I9" s="2">
        <v>8500</v>
      </c>
      <c r="J9" s="2">
        <v>0</v>
      </c>
      <c r="K9" s="2">
        <v>0</v>
      </c>
      <c r="L9" s="2">
        <v>0</v>
      </c>
      <c r="M9" s="2">
        <v>0</v>
      </c>
      <c r="N9" s="2">
        <v>0</v>
      </c>
    </row>
    <row r="10" spans="1:14" ht="20.100000000000001" customHeight="1" x14ac:dyDescent="0.25">
      <c r="B10" s="11" t="s">
        <v>20</v>
      </c>
      <c r="C10" s="12">
        <f>SUM(C4:C9)</f>
        <v>0</v>
      </c>
      <c r="D10" s="12">
        <f>SUM(D4:D9)</f>
        <v>1821059.0899999999</v>
      </c>
      <c r="E10" s="12">
        <f>SUM(E4:E9)</f>
        <v>1930257.64</v>
      </c>
      <c r="F10" s="12">
        <v>2300496.96</v>
      </c>
      <c r="G10" s="12">
        <v>1865950</v>
      </c>
      <c r="H10" s="12">
        <v>2577380.16</v>
      </c>
      <c r="I10" s="12">
        <v>2201263.14</v>
      </c>
      <c r="J10" s="12">
        <f>SUM(J4:J9)</f>
        <v>2141499.83</v>
      </c>
      <c r="K10" s="12">
        <f>SUM(K4:K9)</f>
        <v>1846942.7500000002</v>
      </c>
      <c r="L10" s="12">
        <f>SUM(L4:L9)</f>
        <v>1616921.1700000002</v>
      </c>
      <c r="M10" s="12">
        <f>SUM(M4:M9)</f>
        <v>1791179.59</v>
      </c>
      <c r="N10" s="12">
        <f>SUM(N4:N9)</f>
        <v>2034016.32</v>
      </c>
    </row>
    <row r="11" spans="1:14" ht="20.100000000000001" customHeight="1" x14ac:dyDescent="0.25">
      <c r="A11" s="4"/>
      <c r="B11" s="7"/>
      <c r="C11" s="9"/>
      <c r="D11" s="9"/>
      <c r="E11" s="9"/>
      <c r="F11" s="9"/>
      <c r="G11" s="9"/>
      <c r="H11" s="9"/>
      <c r="I11" s="9"/>
      <c r="J11" s="9"/>
      <c r="K11" s="9"/>
      <c r="L11" s="9"/>
      <c r="M11" s="5"/>
      <c r="N11" s="5"/>
    </row>
    <row r="12" spans="1:14" ht="20.100000000000001" customHeight="1" x14ac:dyDescent="0.25">
      <c r="A12" s="3" t="s">
        <v>1</v>
      </c>
      <c r="B12" s="6" t="s">
        <v>14</v>
      </c>
      <c r="D12" s="2">
        <v>1585190.39</v>
      </c>
      <c r="E12" s="2">
        <v>2000324.56</v>
      </c>
      <c r="F12" s="2">
        <f>1879215.88-150</f>
        <v>1879065.88</v>
      </c>
      <c r="G12" s="2">
        <v>2118078.7599999998</v>
      </c>
      <c r="H12" s="2">
        <v>2011806.05</v>
      </c>
      <c r="I12" s="2">
        <v>2006873.72</v>
      </c>
      <c r="J12" s="2">
        <v>1990043.4</v>
      </c>
      <c r="K12" s="2">
        <v>2064337.89</v>
      </c>
      <c r="L12" s="2">
        <v>1698081.94</v>
      </c>
      <c r="M12" s="2">
        <v>1726029.6</v>
      </c>
      <c r="N12" s="2">
        <v>1778867.79</v>
      </c>
    </row>
    <row r="13" spans="1:14" ht="20.100000000000001" customHeight="1" x14ac:dyDescent="0.25">
      <c r="B13" s="6" t="s">
        <v>15</v>
      </c>
      <c r="D13" s="2">
        <v>20712</v>
      </c>
      <c r="E13" s="2">
        <v>12590.33</v>
      </c>
      <c r="F13" s="2">
        <f>10541.09+1245</f>
        <v>11786.09</v>
      </c>
      <c r="G13" s="2">
        <v>16953.580000000002</v>
      </c>
      <c r="H13" s="2">
        <v>19084.650000000001</v>
      </c>
      <c r="I13" s="2">
        <v>18113.59</v>
      </c>
      <c r="J13" s="2">
        <v>22088.18</v>
      </c>
      <c r="K13" s="2">
        <v>43359.82</v>
      </c>
      <c r="L13" s="2">
        <v>32577.87</v>
      </c>
      <c r="M13" s="2">
        <v>43722.25</v>
      </c>
      <c r="N13" s="2">
        <v>21784.73</v>
      </c>
    </row>
    <row r="14" spans="1:14" ht="20.100000000000001" customHeight="1" x14ac:dyDescent="0.25">
      <c r="B14" s="6" t="s">
        <v>16</v>
      </c>
      <c r="D14" s="2">
        <v>19131.62</v>
      </c>
      <c r="E14" s="2">
        <v>18811.38</v>
      </c>
      <c r="F14" s="2">
        <v>16996.11</v>
      </c>
      <c r="G14" s="2">
        <v>17381.66</v>
      </c>
      <c r="H14" s="2">
        <v>21799.65</v>
      </c>
      <c r="I14" s="2">
        <v>20283.740000000002</v>
      </c>
      <c r="J14" s="2">
        <v>21435.87</v>
      </c>
      <c r="K14" s="2">
        <v>27303.54</v>
      </c>
      <c r="L14" s="2">
        <v>43187.44</v>
      </c>
      <c r="M14" s="2">
        <v>52821.74</v>
      </c>
      <c r="N14" s="2">
        <v>33900.589999999997</v>
      </c>
    </row>
    <row r="15" spans="1:14" ht="20.100000000000001" customHeight="1" x14ac:dyDescent="0.25">
      <c r="B15" s="6" t="s">
        <v>17</v>
      </c>
      <c r="D15" s="2">
        <v>0</v>
      </c>
      <c r="E15" s="2">
        <v>0</v>
      </c>
      <c r="F15" s="2">
        <v>30645</v>
      </c>
      <c r="G15" s="2">
        <v>0</v>
      </c>
      <c r="H15" s="2">
        <v>19293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</row>
    <row r="16" spans="1:14" ht="20.100000000000001" customHeight="1" x14ac:dyDescent="0.25">
      <c r="B16" s="6" t="s">
        <v>18</v>
      </c>
      <c r="D16" s="2">
        <v>94659.1</v>
      </c>
      <c r="E16" s="2">
        <v>39235.279999999999</v>
      </c>
      <c r="F16" s="2">
        <v>54934.07</v>
      </c>
      <c r="G16" s="2">
        <v>49240.78</v>
      </c>
      <c r="H16" s="2">
        <v>72939.820000000007</v>
      </c>
      <c r="I16" s="2">
        <v>56311</v>
      </c>
      <c r="J16" s="2">
        <v>41767.730000000003</v>
      </c>
      <c r="K16" s="2">
        <v>23406.15</v>
      </c>
      <c r="L16" s="2">
        <v>52141.21</v>
      </c>
      <c r="M16" s="2">
        <v>32525.94</v>
      </c>
      <c r="N16" s="2">
        <v>53459.56</v>
      </c>
    </row>
    <row r="17" spans="1:14" ht="20.100000000000001" customHeight="1" x14ac:dyDescent="0.25">
      <c r="B17" s="6" t="s">
        <v>19</v>
      </c>
      <c r="D17" s="2">
        <v>8250</v>
      </c>
      <c r="E17" s="2">
        <v>8344.42</v>
      </c>
      <c r="F17" s="2">
        <v>0</v>
      </c>
      <c r="G17" s="2">
        <v>5000</v>
      </c>
      <c r="H17" s="2">
        <v>11980.3</v>
      </c>
      <c r="I17" s="2">
        <v>8000</v>
      </c>
      <c r="J17" s="2">
        <v>0</v>
      </c>
      <c r="K17" s="2">
        <v>8829.4599999999991</v>
      </c>
      <c r="L17" s="2">
        <v>7915.6</v>
      </c>
      <c r="M17" s="2">
        <v>0</v>
      </c>
      <c r="N17" s="2">
        <v>0</v>
      </c>
    </row>
    <row r="18" spans="1:14" ht="20.100000000000001" customHeight="1" x14ac:dyDescent="0.25">
      <c r="B18" s="11" t="s">
        <v>20</v>
      </c>
      <c r="C18" s="12">
        <f>SUM(C12:C17)</f>
        <v>0</v>
      </c>
      <c r="D18" s="12">
        <f>SUM(D12:D17)</f>
        <v>1727943.11</v>
      </c>
      <c r="E18" s="12">
        <f>SUM(E12:E17)</f>
        <v>2079305.97</v>
      </c>
      <c r="F18" s="12">
        <v>1992332.1500000001</v>
      </c>
      <c r="G18" s="12">
        <v>2206654.7799999998</v>
      </c>
      <c r="H18" s="12">
        <v>2156903.4699999997</v>
      </c>
      <c r="I18" s="12">
        <v>2109582.0499999998</v>
      </c>
      <c r="J18" s="12">
        <f>SUM(J12:J17)</f>
        <v>2075335.18</v>
      </c>
      <c r="K18" s="12">
        <f>SUM(K12:K17)</f>
        <v>2167236.86</v>
      </c>
      <c r="L18" s="12">
        <f>SUM(L12:L17)</f>
        <v>1833904.06</v>
      </c>
      <c r="M18" s="12">
        <f>SUM(M12:M17)</f>
        <v>1855099.53</v>
      </c>
      <c r="N18" s="12">
        <f>SUM(N12:N17)</f>
        <v>1888012.6700000002</v>
      </c>
    </row>
    <row r="19" spans="1:14" ht="20.100000000000001" customHeight="1" x14ac:dyDescent="0.25">
      <c r="A19" s="4"/>
      <c r="B19" s="7"/>
      <c r="C19" s="9"/>
      <c r="D19" s="9"/>
      <c r="E19" s="9"/>
      <c r="F19" s="9"/>
      <c r="G19" s="9"/>
      <c r="H19" s="9"/>
      <c r="I19" s="9"/>
      <c r="J19" s="9"/>
      <c r="K19" s="9"/>
      <c r="L19" s="9"/>
      <c r="M19" s="5"/>
      <c r="N19" s="5"/>
    </row>
    <row r="20" spans="1:14" ht="20.100000000000001" customHeight="1" x14ac:dyDescent="0.25">
      <c r="A20" s="3" t="s">
        <v>2</v>
      </c>
      <c r="B20" s="6" t="s">
        <v>14</v>
      </c>
      <c r="D20" s="2">
        <v>2572562.0099999998</v>
      </c>
      <c r="E20" s="2">
        <v>2247285.66</v>
      </c>
      <c r="F20" s="2">
        <f>2495584.33-150</f>
        <v>2495434.33</v>
      </c>
      <c r="G20" s="2">
        <v>2259028.27</v>
      </c>
      <c r="H20" s="2">
        <v>2650021.38</v>
      </c>
      <c r="I20" s="2">
        <v>2183987.3199999998</v>
      </c>
      <c r="J20" s="2">
        <v>2647030.06</v>
      </c>
      <c r="K20" s="2">
        <v>2266111.73</v>
      </c>
      <c r="L20" s="2">
        <v>1757262</v>
      </c>
      <c r="M20" s="2">
        <v>2022927.05</v>
      </c>
      <c r="N20" s="2">
        <v>2129440.44</v>
      </c>
    </row>
    <row r="21" spans="1:14" ht="20.100000000000001" customHeight="1" x14ac:dyDescent="0.25">
      <c r="B21" s="6" t="s">
        <v>15</v>
      </c>
      <c r="D21" s="2">
        <v>29877.526819999999</v>
      </c>
      <c r="E21" s="2">
        <v>19490.46</v>
      </c>
      <c r="F21" s="2">
        <f>13071.73+500</f>
        <v>13571.73</v>
      </c>
      <c r="G21" s="2">
        <v>22165.35</v>
      </c>
      <c r="H21" s="2">
        <v>33564.18</v>
      </c>
      <c r="I21" s="2">
        <v>28211.200000000001</v>
      </c>
      <c r="J21" s="2">
        <v>28934.560000000001</v>
      </c>
      <c r="K21" s="2">
        <v>34193.9</v>
      </c>
      <c r="L21" s="2">
        <v>35810.93</v>
      </c>
      <c r="M21" s="2">
        <v>41726.269999999997</v>
      </c>
      <c r="N21" s="2">
        <v>31101.06</v>
      </c>
    </row>
    <row r="22" spans="1:14" ht="20.100000000000001" customHeight="1" x14ac:dyDescent="0.25">
      <c r="B22" s="6" t="s">
        <v>16</v>
      </c>
      <c r="D22" s="2">
        <v>22493.65</v>
      </c>
      <c r="E22" s="2">
        <v>30723.63</v>
      </c>
      <c r="F22" s="2">
        <v>31653.49</v>
      </c>
      <c r="G22" s="2">
        <v>15384.95</v>
      </c>
      <c r="H22" s="2">
        <v>26859.02</v>
      </c>
      <c r="I22" s="2">
        <v>30423.35</v>
      </c>
      <c r="J22" s="2">
        <v>37686.269999999997</v>
      </c>
      <c r="K22" s="2">
        <v>19948.990000000002</v>
      </c>
      <c r="L22" s="2">
        <v>51620.63</v>
      </c>
      <c r="M22" s="2">
        <v>55679.9</v>
      </c>
      <c r="N22" s="2">
        <v>60752.35</v>
      </c>
    </row>
    <row r="23" spans="1:14" ht="20.100000000000001" customHeight="1" x14ac:dyDescent="0.25">
      <c r="B23" s="6" t="s">
        <v>17</v>
      </c>
      <c r="D23" s="2">
        <v>31799.55</v>
      </c>
      <c r="E23" s="2">
        <v>35644.199999999997</v>
      </c>
      <c r="F23" s="2">
        <v>32108</v>
      </c>
      <c r="G23" s="2">
        <v>31384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</row>
    <row r="24" spans="1:14" ht="20.100000000000001" customHeight="1" x14ac:dyDescent="0.25">
      <c r="B24" s="6" t="s">
        <v>18</v>
      </c>
      <c r="D24" s="2">
        <v>57727.96</v>
      </c>
      <c r="E24" s="2">
        <v>36546.870000000003</v>
      </c>
      <c r="F24" s="2">
        <v>39810.71</v>
      </c>
      <c r="G24" s="2">
        <v>41059.68</v>
      </c>
      <c r="H24" s="2">
        <v>66822.179999999993</v>
      </c>
      <c r="I24" s="2">
        <v>55540.11</v>
      </c>
      <c r="J24" s="2">
        <v>46451.56</v>
      </c>
      <c r="K24" s="2">
        <v>86474.54</v>
      </c>
      <c r="L24" s="2">
        <v>53322.69</v>
      </c>
      <c r="M24" s="2">
        <v>71731.94</v>
      </c>
      <c r="N24" s="2">
        <v>84920.91</v>
      </c>
    </row>
    <row r="25" spans="1:14" ht="20.100000000000001" customHeight="1" x14ac:dyDescent="0.25">
      <c r="B25" s="6" t="s">
        <v>19</v>
      </c>
      <c r="D25" s="2">
        <v>0</v>
      </c>
      <c r="E25" s="2">
        <v>0</v>
      </c>
      <c r="F25" s="2">
        <v>10405.14</v>
      </c>
      <c r="G25" s="2">
        <v>10437.879999999999</v>
      </c>
      <c r="H25" s="2">
        <v>5417.71</v>
      </c>
      <c r="I25" s="2">
        <v>0</v>
      </c>
      <c r="J25" s="2">
        <v>15333.25</v>
      </c>
      <c r="K25" s="2">
        <v>0</v>
      </c>
      <c r="L25" s="2">
        <v>0</v>
      </c>
      <c r="N25" s="2">
        <v>0</v>
      </c>
    </row>
    <row r="26" spans="1:14" ht="20.100000000000001" customHeight="1" x14ac:dyDescent="0.25">
      <c r="B26" s="11" t="s">
        <v>20</v>
      </c>
      <c r="C26" s="12">
        <f>SUM(C20:C25)</f>
        <v>0</v>
      </c>
      <c r="D26" s="12">
        <f>SUM(D20:D25)</f>
        <v>2714460.6968199993</v>
      </c>
      <c r="E26" s="12">
        <f>SUM(E20:E25)</f>
        <v>2369690.8200000003</v>
      </c>
      <c r="F26" s="12">
        <v>2622633.4000000004</v>
      </c>
      <c r="G26" s="12">
        <v>2379460.1300000004</v>
      </c>
      <c r="H26" s="12">
        <v>2782684.47</v>
      </c>
      <c r="I26" s="12">
        <v>2298161.98</v>
      </c>
      <c r="J26" s="12">
        <f>SUM(J20:J25)</f>
        <v>2775435.7</v>
      </c>
      <c r="K26" s="12">
        <f>SUM(K20:K25)</f>
        <v>2406729.16</v>
      </c>
      <c r="L26" s="12">
        <f>SUM(L20:L25)</f>
        <v>1898016.2499999998</v>
      </c>
      <c r="M26" s="12">
        <f>SUM(M20:M25)</f>
        <v>2192065.16</v>
      </c>
      <c r="N26" s="12">
        <f>SUM(N20:N25)</f>
        <v>2306214.7600000002</v>
      </c>
    </row>
    <row r="27" spans="1:14" ht="20.100000000000001" customHeight="1" x14ac:dyDescent="0.25">
      <c r="A27" s="4"/>
      <c r="B27" s="7"/>
      <c r="C27" s="9"/>
      <c r="D27" s="9"/>
      <c r="E27" s="9"/>
      <c r="F27" s="9"/>
      <c r="G27" s="9"/>
      <c r="H27" s="9"/>
      <c r="I27" s="9"/>
      <c r="J27" s="9"/>
      <c r="K27" s="9"/>
      <c r="L27" s="9"/>
      <c r="M27" s="5"/>
      <c r="N27" s="5"/>
    </row>
    <row r="28" spans="1:14" ht="20.100000000000001" customHeight="1" x14ac:dyDescent="0.25">
      <c r="A28" s="3" t="s">
        <v>3</v>
      </c>
      <c r="B28" s="6" t="s">
        <v>14</v>
      </c>
      <c r="D28" s="2">
        <v>2079684.31</v>
      </c>
      <c r="E28" s="2">
        <v>2119748.19</v>
      </c>
      <c r="F28" s="2">
        <f>2103068.21-150</f>
        <v>2102918.21</v>
      </c>
      <c r="G28" s="2">
        <v>2197020.35</v>
      </c>
      <c r="H28" s="2">
        <v>2439479.38</v>
      </c>
      <c r="I28" s="2">
        <v>2037103.49</v>
      </c>
      <c r="J28" s="2">
        <v>2147177.7000000002</v>
      </c>
      <c r="K28" s="2">
        <v>2023461.65</v>
      </c>
      <c r="L28" s="2">
        <v>1706649.47</v>
      </c>
      <c r="M28" s="2">
        <v>1995260.71</v>
      </c>
      <c r="N28" s="2">
        <v>2020635.48</v>
      </c>
    </row>
    <row r="29" spans="1:14" ht="20.100000000000001" customHeight="1" x14ac:dyDescent="0.25">
      <c r="B29" s="6" t="s">
        <v>15</v>
      </c>
      <c r="D29" s="2">
        <v>22477.923875</v>
      </c>
      <c r="E29" s="2">
        <v>15633.03</v>
      </c>
      <c r="F29" s="2">
        <f>17004.15+500</f>
        <v>17504.150000000001</v>
      </c>
      <c r="G29" s="2">
        <v>16376.89</v>
      </c>
      <c r="H29" s="2">
        <v>19574.11</v>
      </c>
      <c r="I29" s="2">
        <v>27230.45</v>
      </c>
      <c r="J29" s="2">
        <v>34066.080000000002</v>
      </c>
      <c r="K29" s="2">
        <v>36304.18</v>
      </c>
      <c r="L29" s="2">
        <v>32228.01</v>
      </c>
      <c r="M29" s="2">
        <v>48719.73</v>
      </c>
      <c r="N29" s="2">
        <v>24248.080000000002</v>
      </c>
    </row>
    <row r="30" spans="1:14" ht="20.100000000000001" customHeight="1" x14ac:dyDescent="0.25">
      <c r="B30" s="6" t="s">
        <v>16</v>
      </c>
      <c r="D30" s="2">
        <v>19984.37</v>
      </c>
      <c r="E30" s="2">
        <v>23438.93</v>
      </c>
      <c r="F30" s="2">
        <v>14937.7</v>
      </c>
      <c r="G30" s="2">
        <v>14366.18</v>
      </c>
      <c r="H30" s="2">
        <v>19479.98</v>
      </c>
      <c r="I30" s="2">
        <v>9473.73</v>
      </c>
      <c r="J30" s="2">
        <v>18305.169999999998</v>
      </c>
      <c r="K30" s="2">
        <v>13581.46</v>
      </c>
      <c r="L30" s="2">
        <v>43645.57</v>
      </c>
      <c r="M30" s="2">
        <v>45049.89</v>
      </c>
      <c r="N30" s="2">
        <v>42938.87</v>
      </c>
    </row>
    <row r="31" spans="1:14" ht="20.100000000000001" customHeight="1" x14ac:dyDescent="0.25">
      <c r="B31" s="6" t="s">
        <v>17</v>
      </c>
      <c r="D31" s="2">
        <v>33150.339999999997</v>
      </c>
      <c r="E31" s="2">
        <v>0</v>
      </c>
      <c r="F31" s="2">
        <v>31794</v>
      </c>
      <c r="G31" s="2">
        <v>0</v>
      </c>
      <c r="H31" s="2">
        <v>31132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</row>
    <row r="32" spans="1:14" ht="20.100000000000001" customHeight="1" x14ac:dyDescent="0.25">
      <c r="B32" s="6" t="s">
        <v>18</v>
      </c>
      <c r="D32" s="2">
        <v>90933.66</v>
      </c>
      <c r="E32" s="2">
        <v>72903.61</v>
      </c>
      <c r="F32" s="2">
        <v>37713.99</v>
      </c>
      <c r="G32" s="2">
        <v>70316.69</v>
      </c>
      <c r="H32" s="2">
        <v>48509.93</v>
      </c>
      <c r="I32" s="2">
        <v>54531.43</v>
      </c>
      <c r="J32" s="2">
        <v>39366</v>
      </c>
      <c r="K32" s="2">
        <v>35904.49</v>
      </c>
      <c r="L32" s="2">
        <v>38580.29</v>
      </c>
      <c r="M32" s="2">
        <v>56197</v>
      </c>
      <c r="N32" s="2">
        <v>77594.75</v>
      </c>
    </row>
    <row r="33" spans="1:21" ht="20.100000000000001" customHeight="1" x14ac:dyDescent="0.25">
      <c r="B33" s="6" t="s">
        <v>19</v>
      </c>
      <c r="D33" s="2">
        <v>4000</v>
      </c>
      <c r="E33" s="2">
        <v>0</v>
      </c>
      <c r="F33" s="2">
        <v>4000</v>
      </c>
      <c r="G33" s="2">
        <v>0</v>
      </c>
      <c r="H33" s="2">
        <v>0</v>
      </c>
      <c r="I33" s="2">
        <v>10077.049999999999</v>
      </c>
      <c r="J33" s="2">
        <v>0</v>
      </c>
      <c r="K33" s="2">
        <v>9700</v>
      </c>
      <c r="L33" s="2">
        <v>10880.71</v>
      </c>
      <c r="M33" s="2">
        <v>9394.4500000000007</v>
      </c>
      <c r="N33" s="2">
        <v>0</v>
      </c>
    </row>
    <row r="34" spans="1:21" ht="20.100000000000001" customHeight="1" x14ac:dyDescent="0.25">
      <c r="B34" s="11" t="s">
        <v>20</v>
      </c>
      <c r="C34" s="12">
        <f>SUM(C28:C33)</f>
        <v>0</v>
      </c>
      <c r="D34" s="12">
        <f>SUM(D28:D33)</f>
        <v>2250230.603875</v>
      </c>
      <c r="E34" s="12">
        <f>SUM(E28:E33)</f>
        <v>2231723.7599999998</v>
      </c>
      <c r="F34" s="12">
        <v>2208518.0500000003</v>
      </c>
      <c r="G34" s="12">
        <v>2298080.1100000003</v>
      </c>
      <c r="H34" s="12">
        <v>2558175.4</v>
      </c>
      <c r="I34" s="12">
        <v>2138416.15</v>
      </c>
      <c r="J34" s="12">
        <v>2238914.9500000002</v>
      </c>
      <c r="K34" s="12">
        <f>SUM(K28:K33)</f>
        <v>2118951.7799999998</v>
      </c>
      <c r="L34" s="12">
        <f>SUM(L28:L33)</f>
        <v>1831984.05</v>
      </c>
      <c r="M34" s="12">
        <f>SUM(M28:M33)</f>
        <v>2154621.7800000003</v>
      </c>
      <c r="N34" s="12">
        <f>SUM(N28:N33)</f>
        <v>2165417.1800000002</v>
      </c>
    </row>
    <row r="35" spans="1:21" ht="20.100000000000001" customHeight="1" x14ac:dyDescent="0.25">
      <c r="A35" s="4"/>
      <c r="B35" s="7"/>
      <c r="C35" s="9"/>
      <c r="D35" s="9"/>
      <c r="E35" s="9"/>
      <c r="F35" s="9"/>
      <c r="G35" s="9"/>
      <c r="H35" s="9"/>
      <c r="I35" s="9"/>
      <c r="J35" s="9"/>
      <c r="K35" s="9"/>
      <c r="L35" s="9"/>
      <c r="M35" s="5"/>
      <c r="N35" s="5"/>
    </row>
    <row r="36" spans="1:21" ht="20.100000000000001" customHeight="1" x14ac:dyDescent="0.25">
      <c r="A36" s="3" t="s">
        <v>4</v>
      </c>
      <c r="B36" s="6" t="s">
        <v>14</v>
      </c>
      <c r="D36" s="2">
        <v>2109984.21</v>
      </c>
      <c r="E36" s="2">
        <v>2047377.66</v>
      </c>
      <c r="F36" s="2">
        <f>2210772.4-150</f>
        <v>2210622.4</v>
      </c>
      <c r="G36" s="2">
        <v>2300077.15</v>
      </c>
      <c r="H36" s="2">
        <v>2349468.42</v>
      </c>
      <c r="I36" s="2">
        <v>1904426.14</v>
      </c>
      <c r="J36" s="2">
        <v>2381314.9900000002</v>
      </c>
      <c r="K36" s="2">
        <v>2055000.18</v>
      </c>
      <c r="L36" s="2">
        <v>1596692.26</v>
      </c>
      <c r="M36" s="2">
        <v>1996070.42</v>
      </c>
      <c r="N36" s="2">
        <v>1757722.98</v>
      </c>
    </row>
    <row r="37" spans="1:21" ht="20.100000000000001" customHeight="1" x14ac:dyDescent="0.25">
      <c r="B37" s="6" t="s">
        <v>15</v>
      </c>
      <c r="D37" s="2">
        <v>21977.196840000001</v>
      </c>
      <c r="E37" s="2">
        <v>13840.04</v>
      </c>
      <c r="F37" s="2">
        <f>16469.15+500</f>
        <v>16969.150000000001</v>
      </c>
      <c r="G37" s="2">
        <v>25947.06</v>
      </c>
      <c r="H37" s="2">
        <v>28378.240000000002</v>
      </c>
      <c r="I37" s="2">
        <v>27989.759999999998</v>
      </c>
      <c r="J37" s="2">
        <v>31390.080000000002</v>
      </c>
      <c r="K37" s="2">
        <v>31624.15</v>
      </c>
      <c r="L37" s="2">
        <v>62796.39</v>
      </c>
      <c r="M37" s="2">
        <v>31338.68</v>
      </c>
      <c r="N37" s="2">
        <v>36974.57</v>
      </c>
    </row>
    <row r="38" spans="1:21" ht="20.100000000000001" customHeight="1" x14ac:dyDescent="0.25">
      <c r="B38" s="6" t="s">
        <v>16</v>
      </c>
      <c r="D38" s="2">
        <v>27041.360000000001</v>
      </c>
      <c r="E38" s="2">
        <v>19439.150000000001</v>
      </c>
      <c r="F38" s="2">
        <v>9403.8799999999992</v>
      </c>
      <c r="G38" s="2">
        <v>15870.29</v>
      </c>
      <c r="H38" s="2">
        <v>23721.97</v>
      </c>
      <c r="I38" s="2">
        <v>12875.67</v>
      </c>
      <c r="J38" s="2">
        <v>31247.98</v>
      </c>
      <c r="K38" s="2">
        <v>16630.509999999998</v>
      </c>
      <c r="L38" s="2">
        <v>40368.81</v>
      </c>
      <c r="M38" s="2">
        <v>37594.639999999999</v>
      </c>
      <c r="N38" s="2">
        <v>39472.519999999997</v>
      </c>
    </row>
    <row r="39" spans="1:21" ht="20.100000000000001" customHeight="1" x14ac:dyDescent="0.25">
      <c r="B39" s="6" t="s">
        <v>17</v>
      </c>
      <c r="D39" s="2">
        <v>0</v>
      </c>
      <c r="E39" s="2">
        <v>31355.03</v>
      </c>
      <c r="F39" s="2">
        <v>32096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</row>
    <row r="40" spans="1:21" ht="20.100000000000001" customHeight="1" x14ac:dyDescent="0.25">
      <c r="B40" s="6" t="s">
        <v>18</v>
      </c>
      <c r="D40" s="2">
        <v>59965.35</v>
      </c>
      <c r="E40" s="2">
        <v>87277.05</v>
      </c>
      <c r="F40" s="2">
        <v>64000.45</v>
      </c>
      <c r="G40" s="2">
        <v>65077.64</v>
      </c>
      <c r="H40" s="2">
        <v>28905.99</v>
      </c>
      <c r="I40" s="2">
        <v>48754.53</v>
      </c>
      <c r="J40" s="2">
        <v>39334.58</v>
      </c>
      <c r="K40" s="2">
        <v>68412.679999999993</v>
      </c>
      <c r="L40" s="2">
        <v>67768.28</v>
      </c>
      <c r="M40" s="2">
        <v>94615.42</v>
      </c>
      <c r="N40" s="2">
        <v>116112.11</v>
      </c>
    </row>
    <row r="41" spans="1:21" ht="20.100000000000001" customHeight="1" x14ac:dyDescent="0.25">
      <c r="B41" s="6" t="s">
        <v>19</v>
      </c>
      <c r="D41" s="2">
        <v>6810.76</v>
      </c>
      <c r="E41" s="2">
        <v>13291.24</v>
      </c>
      <c r="F41" s="2">
        <v>0</v>
      </c>
      <c r="G41" s="2">
        <v>4000</v>
      </c>
      <c r="H41" s="2">
        <v>7255.33</v>
      </c>
      <c r="I41" s="2">
        <v>0</v>
      </c>
      <c r="J41" s="2">
        <v>0</v>
      </c>
      <c r="K41" s="2">
        <v>0</v>
      </c>
      <c r="L41" s="2">
        <v>0</v>
      </c>
      <c r="M41" s="2">
        <v>0</v>
      </c>
      <c r="N41" s="2">
        <v>13802.69</v>
      </c>
    </row>
    <row r="42" spans="1:21" ht="20.100000000000001" customHeight="1" x14ac:dyDescent="0.25">
      <c r="B42" s="11" t="s">
        <v>20</v>
      </c>
      <c r="C42" s="12">
        <f>SUM(C36:C41)</f>
        <v>0</v>
      </c>
      <c r="D42" s="12">
        <f>SUM(D36:D41)</f>
        <v>2225778.8768399996</v>
      </c>
      <c r="E42" s="12">
        <f>SUM(E36:E41)</f>
        <v>2212580.17</v>
      </c>
      <c r="F42" s="12">
        <v>2332741.88</v>
      </c>
      <c r="G42" s="12">
        <v>2410972.14</v>
      </c>
      <c r="H42" s="12">
        <v>2437729.9500000007</v>
      </c>
      <c r="I42" s="12">
        <v>1994046.0999999999</v>
      </c>
      <c r="J42" s="12">
        <v>2483287.6300000004</v>
      </c>
      <c r="K42" s="12">
        <f>SUM(K36:K41)</f>
        <v>2171667.52</v>
      </c>
      <c r="L42" s="12">
        <f>SUM(L36:L41)</f>
        <v>1767625.74</v>
      </c>
      <c r="M42" s="12">
        <f>SUM(M36:M41)</f>
        <v>2159619.1599999997</v>
      </c>
      <c r="N42" s="12">
        <f>SUM(N36:N41)</f>
        <v>1964084.87</v>
      </c>
    </row>
    <row r="43" spans="1:21" ht="20.100000000000001" customHeight="1" x14ac:dyDescent="0.25">
      <c r="A43" s="4"/>
      <c r="B43" s="7"/>
      <c r="C43" s="9"/>
      <c r="D43" s="9"/>
      <c r="E43" s="9"/>
      <c r="F43" s="9"/>
      <c r="G43" s="9"/>
      <c r="H43" s="9"/>
      <c r="I43" s="9"/>
      <c r="J43" s="9"/>
      <c r="K43" s="9"/>
      <c r="L43" s="9"/>
      <c r="M43" s="5"/>
      <c r="N43" s="5"/>
    </row>
    <row r="44" spans="1:21" ht="20.100000000000001" customHeight="1" x14ac:dyDescent="0.25">
      <c r="A44" s="3" t="s">
        <v>5</v>
      </c>
      <c r="B44" s="6" t="s">
        <v>14</v>
      </c>
      <c r="D44" s="2">
        <v>2289465.09</v>
      </c>
      <c r="E44" s="2">
        <v>2393871.8199999998</v>
      </c>
      <c r="F44" s="2">
        <f>2171377.77-150</f>
        <v>2171227.77</v>
      </c>
      <c r="G44" s="2">
        <v>2650477.13</v>
      </c>
      <c r="H44" s="2">
        <v>2528122.08</v>
      </c>
      <c r="I44" s="2">
        <v>2235551.2799999998</v>
      </c>
      <c r="J44" s="2">
        <v>2340350.46</v>
      </c>
      <c r="K44" s="2">
        <v>2119591.81</v>
      </c>
      <c r="L44" s="2">
        <v>1751429.82</v>
      </c>
      <c r="M44" s="2">
        <v>2217125.46</v>
      </c>
      <c r="N44" s="2">
        <v>1854725.38</v>
      </c>
      <c r="S44"/>
      <c r="T44"/>
      <c r="U44"/>
    </row>
    <row r="45" spans="1:21" ht="20.100000000000001" customHeight="1" x14ac:dyDescent="0.25">
      <c r="B45" s="6" t="s">
        <v>15</v>
      </c>
      <c r="D45" s="2">
        <v>24303.694425000002</v>
      </c>
      <c r="E45" s="2">
        <v>19038.509999999998</v>
      </c>
      <c r="F45" s="2">
        <v>20403.18</v>
      </c>
      <c r="G45" s="2">
        <v>23496.16</v>
      </c>
      <c r="H45" s="2">
        <v>22082.02</v>
      </c>
      <c r="I45" s="2">
        <v>21662.89</v>
      </c>
      <c r="J45" s="2">
        <v>38104.42</v>
      </c>
      <c r="K45" s="2">
        <v>55585.99</v>
      </c>
      <c r="L45" s="2">
        <v>43948.77</v>
      </c>
      <c r="M45" s="2">
        <v>42981.21</v>
      </c>
      <c r="N45" s="2">
        <v>41221.08</v>
      </c>
    </row>
    <row r="46" spans="1:21" ht="20.100000000000001" customHeight="1" x14ac:dyDescent="0.25">
      <c r="B46" s="6" t="s">
        <v>16</v>
      </c>
      <c r="D46" s="2">
        <v>27971.23</v>
      </c>
      <c r="E46" s="2">
        <v>21884.02</v>
      </c>
      <c r="F46" s="2">
        <v>22869.22</v>
      </c>
      <c r="G46" s="2">
        <v>27509.47</v>
      </c>
      <c r="H46" s="2">
        <v>34066.6</v>
      </c>
      <c r="I46" s="2">
        <v>11105.76</v>
      </c>
      <c r="J46" s="2">
        <v>25119.95</v>
      </c>
      <c r="K46" s="2">
        <v>15267.01</v>
      </c>
      <c r="L46" s="2">
        <v>48271.3</v>
      </c>
      <c r="M46" s="2">
        <v>54806.66</v>
      </c>
      <c r="N46" s="2">
        <v>41287.79</v>
      </c>
    </row>
    <row r="47" spans="1:21" ht="20.100000000000001" customHeight="1" x14ac:dyDescent="0.25">
      <c r="B47" s="6" t="s">
        <v>17</v>
      </c>
      <c r="D47" s="2">
        <v>26568.720000000001</v>
      </c>
      <c r="E47" s="2">
        <v>0</v>
      </c>
      <c r="F47" s="2">
        <v>29777</v>
      </c>
      <c r="G47" s="2">
        <v>30066.73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</row>
    <row r="48" spans="1:21" ht="20.100000000000001" customHeight="1" x14ac:dyDescent="0.25">
      <c r="B48" s="6" t="s">
        <v>18</v>
      </c>
      <c r="D48" s="2">
        <v>68685.27</v>
      </c>
      <c r="E48" s="2">
        <v>77698.14</v>
      </c>
      <c r="F48" s="2">
        <v>59064.52</v>
      </c>
      <c r="G48" s="2">
        <v>70871.69</v>
      </c>
      <c r="H48" s="2">
        <v>29426.89</v>
      </c>
      <c r="I48" s="2">
        <v>27170.45</v>
      </c>
      <c r="J48" s="2">
        <v>38717.86</v>
      </c>
      <c r="K48" s="2">
        <v>61191.5</v>
      </c>
      <c r="L48" s="2">
        <v>113141.66</v>
      </c>
      <c r="M48" s="2">
        <v>93777.34</v>
      </c>
      <c r="N48" s="2">
        <v>90064.69</v>
      </c>
    </row>
    <row r="49" spans="1:14" ht="20.100000000000001" customHeight="1" x14ac:dyDescent="0.25">
      <c r="B49" s="6" t="s">
        <v>19</v>
      </c>
      <c r="D49" s="2">
        <v>0</v>
      </c>
      <c r="E49" s="2">
        <v>0</v>
      </c>
      <c r="F49" s="2">
        <v>0</v>
      </c>
      <c r="G49" s="2">
        <v>0</v>
      </c>
      <c r="H49" s="2">
        <v>2500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</row>
    <row r="50" spans="1:14" ht="20.100000000000001" customHeight="1" x14ac:dyDescent="0.25">
      <c r="B50" s="11" t="s">
        <v>20</v>
      </c>
      <c r="C50" s="12">
        <f>SUM(C44:C49)</f>
        <v>0</v>
      </c>
      <c r="D50" s="12">
        <f>SUM(D44:D49)</f>
        <v>2436994.0044249999</v>
      </c>
      <c r="E50" s="12">
        <f>SUM(E44:E49)</f>
        <v>2512492.4899999998</v>
      </c>
      <c r="F50" s="12">
        <v>2303491.6900000004</v>
      </c>
      <c r="G50" s="12">
        <v>2802421.18</v>
      </c>
      <c r="H50" s="12">
        <v>2616197.5900000003</v>
      </c>
      <c r="I50" s="12">
        <v>2295490.38</v>
      </c>
      <c r="J50" s="12">
        <v>2442292.69</v>
      </c>
      <c r="K50" s="12">
        <f>SUM(K44:K49)</f>
        <v>2251636.31</v>
      </c>
      <c r="L50" s="12">
        <f>SUM(L44:L49)</f>
        <v>1956791.55</v>
      </c>
      <c r="M50" s="12">
        <f>SUM(M44:M49)</f>
        <v>2408690.67</v>
      </c>
      <c r="N50" s="12">
        <f>SUM(N44:N49)</f>
        <v>2027298.94</v>
      </c>
    </row>
    <row r="51" spans="1:14" ht="20.100000000000001" customHeight="1" x14ac:dyDescent="0.25">
      <c r="A51" s="4"/>
      <c r="B51" s="7"/>
      <c r="C51" s="9"/>
      <c r="D51" s="9"/>
      <c r="E51" s="9"/>
      <c r="F51" s="9"/>
      <c r="G51" s="9"/>
      <c r="H51" s="9"/>
      <c r="I51" s="9"/>
      <c r="J51" s="9"/>
      <c r="K51" s="9"/>
      <c r="L51" s="9"/>
      <c r="M51" s="5"/>
      <c r="N51" s="5"/>
    </row>
    <row r="52" spans="1:14" ht="20.100000000000001" customHeight="1" x14ac:dyDescent="0.25">
      <c r="A52" s="3" t="s">
        <v>6</v>
      </c>
      <c r="B52" s="6" t="s">
        <v>14</v>
      </c>
      <c r="D52" s="2">
        <v>1929112.11</v>
      </c>
      <c r="E52" s="2">
        <v>2110154.75</v>
      </c>
      <c r="F52" s="2">
        <f>2050675.11-150</f>
        <v>2050525.11</v>
      </c>
      <c r="G52" s="2">
        <v>2441336.0299999998</v>
      </c>
      <c r="H52" s="2">
        <v>2432766.6</v>
      </c>
      <c r="I52" s="2">
        <v>2011563.73</v>
      </c>
      <c r="J52" s="2">
        <v>2150480.09</v>
      </c>
      <c r="K52" s="2">
        <v>1913140.82</v>
      </c>
      <c r="L52" s="2">
        <v>1620774.17</v>
      </c>
      <c r="M52" s="2">
        <v>1833405.67</v>
      </c>
      <c r="N52" s="2">
        <v>1877778.1</v>
      </c>
    </row>
    <row r="53" spans="1:14" ht="20.100000000000001" customHeight="1" x14ac:dyDescent="0.25">
      <c r="B53" s="6" t="s">
        <v>15</v>
      </c>
      <c r="D53" s="2">
        <v>20482.014475</v>
      </c>
      <c r="E53" s="2">
        <v>14270.36</v>
      </c>
      <c r="F53" s="2">
        <v>14933.6</v>
      </c>
      <c r="G53" s="2">
        <v>17597.580000000002</v>
      </c>
      <c r="H53" s="2">
        <v>22383.65</v>
      </c>
      <c r="I53" s="2">
        <v>20435.400000000001</v>
      </c>
      <c r="J53" s="2">
        <v>41168.720000000001</v>
      </c>
      <c r="K53" s="2">
        <v>52683.51</v>
      </c>
      <c r="L53" s="2">
        <v>34216.639999999999</v>
      </c>
      <c r="M53" s="2">
        <v>25020.55</v>
      </c>
      <c r="N53" s="2">
        <v>26842.23</v>
      </c>
    </row>
    <row r="54" spans="1:14" ht="20.100000000000001" customHeight="1" x14ac:dyDescent="0.25">
      <c r="B54" s="6" t="s">
        <v>16</v>
      </c>
      <c r="D54" s="2">
        <v>23803.62</v>
      </c>
      <c r="E54" s="2">
        <v>25605.29</v>
      </c>
      <c r="F54" s="2">
        <v>12734.155845000001</v>
      </c>
      <c r="G54" s="2">
        <v>16522.560000000001</v>
      </c>
      <c r="H54" s="2">
        <v>33740.01</v>
      </c>
      <c r="I54" s="2">
        <v>16279.43</v>
      </c>
      <c r="J54" s="2">
        <v>18123.740000000002</v>
      </c>
      <c r="K54" s="2">
        <v>24231.81</v>
      </c>
      <c r="L54" s="2">
        <v>44050.17</v>
      </c>
      <c r="M54" s="2">
        <v>47693.42</v>
      </c>
      <c r="N54" s="2">
        <v>38447.4</v>
      </c>
    </row>
    <row r="55" spans="1:14" ht="20.100000000000001" customHeight="1" x14ac:dyDescent="0.25">
      <c r="B55" s="6" t="s">
        <v>17</v>
      </c>
      <c r="D55" s="2">
        <v>54338.55</v>
      </c>
      <c r="E55" s="2">
        <v>25841.16</v>
      </c>
      <c r="F55" s="2">
        <v>0</v>
      </c>
      <c r="G55" s="2">
        <v>27800</v>
      </c>
      <c r="H55" s="2">
        <v>25332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</row>
    <row r="56" spans="1:14" ht="20.100000000000001" customHeight="1" x14ac:dyDescent="0.25">
      <c r="B56" s="6" t="s">
        <v>18</v>
      </c>
      <c r="D56" s="2">
        <v>69701.009999999995</v>
      </c>
      <c r="E56" s="2">
        <v>65833.41</v>
      </c>
      <c r="F56" s="2">
        <v>61896.41</v>
      </c>
      <c r="G56" s="2">
        <v>53220.57</v>
      </c>
      <c r="H56" s="2">
        <v>49376.81</v>
      </c>
      <c r="I56" s="2">
        <v>57804.83</v>
      </c>
      <c r="J56" s="2">
        <v>44037.01</v>
      </c>
      <c r="K56" s="2">
        <v>83508.19</v>
      </c>
      <c r="L56" s="2">
        <v>71038.149999999994</v>
      </c>
      <c r="M56" s="2">
        <v>91306.9</v>
      </c>
      <c r="N56" s="2">
        <v>78731.62</v>
      </c>
    </row>
    <row r="57" spans="1:14" ht="20.100000000000001" customHeight="1" x14ac:dyDescent="0.25">
      <c r="B57" s="6" t="s">
        <v>19</v>
      </c>
      <c r="D57" s="2">
        <v>0</v>
      </c>
      <c r="E57" s="2">
        <v>0</v>
      </c>
      <c r="F57" s="2">
        <v>0</v>
      </c>
      <c r="G57" s="2">
        <v>3504.08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</row>
    <row r="58" spans="1:14" ht="20.100000000000001" customHeight="1" x14ac:dyDescent="0.25">
      <c r="B58" s="11" t="s">
        <v>20</v>
      </c>
      <c r="C58" s="12">
        <f>SUM(C52:C57)</f>
        <v>0</v>
      </c>
      <c r="D58" s="12">
        <f>SUM(D52:D57)</f>
        <v>2097437.3044750001</v>
      </c>
      <c r="E58" s="12">
        <f>SUM(E52:E57)</f>
        <v>2241704.9700000002</v>
      </c>
      <c r="F58" s="2">
        <v>2140484.2100000004</v>
      </c>
      <c r="G58" s="2">
        <v>2559980.8199999998</v>
      </c>
      <c r="H58" s="12">
        <v>2563599.0699999998</v>
      </c>
      <c r="I58" s="12">
        <v>2106083.3899999997</v>
      </c>
      <c r="J58" s="12">
        <v>2253809.56</v>
      </c>
      <c r="K58" s="12">
        <f>SUM(K52:K57)</f>
        <v>2073564.33</v>
      </c>
      <c r="L58" s="12">
        <f>SUM(L52:L57)</f>
        <v>1770079.1299999997</v>
      </c>
      <c r="M58" s="12">
        <f>SUM(M52:M57)</f>
        <v>1997426.5399999998</v>
      </c>
      <c r="N58" s="12">
        <f>SUM(N52:N57)</f>
        <v>2021799.35</v>
      </c>
    </row>
    <row r="59" spans="1:14" ht="20.100000000000001" customHeight="1" x14ac:dyDescent="0.25">
      <c r="A59" s="4"/>
      <c r="B59" s="7"/>
      <c r="C59" s="9"/>
      <c r="D59" s="9"/>
      <c r="E59" s="9"/>
      <c r="F59" s="9"/>
      <c r="G59" s="9"/>
      <c r="H59" s="9"/>
      <c r="I59" s="9"/>
      <c r="J59" s="9"/>
      <c r="K59" s="9"/>
      <c r="L59" s="9"/>
      <c r="M59" s="5"/>
      <c r="N59" s="5"/>
    </row>
    <row r="60" spans="1:14" ht="20.100000000000001" customHeight="1" x14ac:dyDescent="0.25">
      <c r="A60" s="3" t="s">
        <v>7</v>
      </c>
      <c r="B60" s="6" t="s">
        <v>14</v>
      </c>
      <c r="D60" s="2">
        <v>2081261.46</v>
      </c>
      <c r="E60" s="2">
        <v>2391069.36</v>
      </c>
      <c r="F60" s="2">
        <f>2298400.37-150</f>
        <v>2298250.37</v>
      </c>
      <c r="G60" s="2">
        <v>2514209.58</v>
      </c>
      <c r="H60" s="2">
        <v>2390783.94</v>
      </c>
      <c r="I60" s="2">
        <v>2034266.09</v>
      </c>
      <c r="J60" s="2">
        <v>2033027.5</v>
      </c>
      <c r="K60" s="2">
        <v>1897459.44</v>
      </c>
      <c r="L60" s="2">
        <v>1921354.07</v>
      </c>
      <c r="M60" s="2">
        <v>2101360.23</v>
      </c>
      <c r="N60" s="2">
        <v>1776025.44</v>
      </c>
    </row>
    <row r="61" spans="1:14" ht="20.100000000000001" customHeight="1" x14ac:dyDescent="0.25">
      <c r="B61" s="6" t="s">
        <v>15</v>
      </c>
      <c r="D61" s="2">
        <v>18525.43261</v>
      </c>
      <c r="E61" s="2">
        <v>20299.14</v>
      </c>
      <c r="F61" s="2">
        <v>16402.63</v>
      </c>
      <c r="G61" s="2">
        <v>20820.099999999999</v>
      </c>
      <c r="H61" s="2">
        <v>17191.080000000002</v>
      </c>
      <c r="I61" s="2">
        <v>19909.240000000002</v>
      </c>
      <c r="J61" s="2">
        <v>18675.87</v>
      </c>
      <c r="K61" s="2">
        <v>35976.269999999997</v>
      </c>
      <c r="L61" s="2">
        <v>37233.11</v>
      </c>
      <c r="M61" s="2">
        <v>30051.94</v>
      </c>
      <c r="N61" s="2">
        <v>27780.18</v>
      </c>
    </row>
    <row r="62" spans="1:14" ht="20.100000000000001" customHeight="1" x14ac:dyDescent="0.25">
      <c r="B62" s="6" t="s">
        <v>16</v>
      </c>
      <c r="D62" s="2">
        <v>24667.26</v>
      </c>
      <c r="E62" s="2">
        <v>19812.009999999998</v>
      </c>
      <c r="F62" s="2">
        <v>21606.42</v>
      </c>
      <c r="G62" s="2">
        <v>13471.69</v>
      </c>
      <c r="H62" s="2">
        <v>20726.45</v>
      </c>
      <c r="I62" s="2">
        <v>23095.11</v>
      </c>
      <c r="J62" s="2">
        <v>19457.3</v>
      </c>
      <c r="K62" s="2">
        <v>18217.18</v>
      </c>
      <c r="L62" s="2">
        <v>48507.17</v>
      </c>
      <c r="M62" s="2">
        <v>62635.66</v>
      </c>
      <c r="N62" s="2">
        <v>36385.370000000003</v>
      </c>
    </row>
    <row r="63" spans="1:14" ht="20.100000000000001" customHeight="1" x14ac:dyDescent="0.25">
      <c r="B63" s="6" t="s">
        <v>17</v>
      </c>
      <c r="D63" s="2">
        <v>0</v>
      </c>
      <c r="E63" s="2">
        <v>0</v>
      </c>
      <c r="F63" s="2">
        <v>30162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</row>
    <row r="64" spans="1:14" ht="20.100000000000001" customHeight="1" x14ac:dyDescent="0.25">
      <c r="B64" s="6" t="s">
        <v>18</v>
      </c>
      <c r="D64" s="2">
        <v>62310.31</v>
      </c>
      <c r="E64" s="2">
        <v>83802.37</v>
      </c>
      <c r="F64" s="2">
        <v>80072.37</v>
      </c>
      <c r="G64" s="2">
        <v>69373.69</v>
      </c>
      <c r="H64" s="2">
        <v>64631</v>
      </c>
      <c r="I64" s="2">
        <v>75479.679999999993</v>
      </c>
      <c r="J64" s="2">
        <v>37974.839999999997</v>
      </c>
      <c r="K64" s="2">
        <v>63341.4</v>
      </c>
      <c r="L64" s="2">
        <v>84314.68</v>
      </c>
      <c r="M64" s="2">
        <v>115364.27</v>
      </c>
      <c r="N64" s="2">
        <v>66027.259999999995</v>
      </c>
    </row>
    <row r="65" spans="1:14" ht="20.100000000000001" customHeight="1" x14ac:dyDescent="0.25">
      <c r="B65" s="6" t="s">
        <v>19</v>
      </c>
      <c r="D65" s="2">
        <v>13012.08</v>
      </c>
      <c r="E65" s="2">
        <v>7302.27</v>
      </c>
      <c r="F65" s="2">
        <v>10048.24</v>
      </c>
      <c r="G65" s="2">
        <v>7650</v>
      </c>
      <c r="H65" s="2">
        <v>9509.93</v>
      </c>
      <c r="I65" s="2">
        <v>9374.07</v>
      </c>
      <c r="J65" s="2">
        <v>7384.6</v>
      </c>
      <c r="K65" s="2">
        <v>0</v>
      </c>
      <c r="L65" s="2">
        <v>0</v>
      </c>
      <c r="M65" s="2">
        <v>0</v>
      </c>
      <c r="N65" s="2">
        <v>0</v>
      </c>
    </row>
    <row r="66" spans="1:14" ht="20.100000000000001" customHeight="1" x14ac:dyDescent="0.25">
      <c r="B66" s="11" t="s">
        <v>20</v>
      </c>
      <c r="C66" s="12">
        <f>SUM(C60:C65)</f>
        <v>0</v>
      </c>
      <c r="D66" s="12">
        <f>SUM(D60:D65)</f>
        <v>2199776.5426099999</v>
      </c>
      <c r="E66" s="12">
        <f>SUM(E60:E65)</f>
        <v>2522285.15</v>
      </c>
      <c r="F66" s="2">
        <v>2456692.0300000003</v>
      </c>
      <c r="G66" s="2">
        <v>2625525.06</v>
      </c>
      <c r="H66" s="12">
        <v>2502842.4000000004</v>
      </c>
      <c r="I66" s="12">
        <v>2162124.19</v>
      </c>
      <c r="J66" s="12">
        <f>SUM(J60:J65)</f>
        <v>2116520.1100000003</v>
      </c>
      <c r="K66" s="12">
        <f>SUM(K60:K65)</f>
        <v>2014994.2899999998</v>
      </c>
      <c r="L66" s="12">
        <f>SUM(L60:L65)</f>
        <v>2091409.03</v>
      </c>
      <c r="M66" s="12">
        <f>SUM(M60:M65)</f>
        <v>2309412.1</v>
      </c>
      <c r="N66" s="12">
        <f>SUM(N60:N65)</f>
        <v>1906218.25</v>
      </c>
    </row>
    <row r="67" spans="1:14" ht="20.100000000000001" customHeight="1" x14ac:dyDescent="0.25">
      <c r="A67" s="4"/>
      <c r="B67" s="7"/>
      <c r="C67" s="9"/>
      <c r="D67" s="9"/>
      <c r="E67" s="9"/>
      <c r="F67" s="9"/>
      <c r="G67" s="9"/>
      <c r="H67" s="9"/>
      <c r="I67" s="9"/>
      <c r="J67" s="9"/>
      <c r="K67" s="9"/>
      <c r="L67" s="9"/>
      <c r="M67" s="5"/>
      <c r="N67" s="5"/>
    </row>
    <row r="68" spans="1:14" ht="20.100000000000001" customHeight="1" x14ac:dyDescent="0.25">
      <c r="A68" s="3" t="s">
        <v>8</v>
      </c>
      <c r="B68" s="6" t="s">
        <v>14</v>
      </c>
      <c r="D68" s="2">
        <v>2393714.59</v>
      </c>
      <c r="E68" s="2">
        <v>2492673.7400000002</v>
      </c>
      <c r="F68" s="2">
        <f>2228364.98-150</f>
        <v>2228214.98</v>
      </c>
      <c r="G68" s="2">
        <v>2856488.17</v>
      </c>
      <c r="H68" s="2">
        <v>2663011.98</v>
      </c>
      <c r="I68" s="2">
        <v>2270399.91</v>
      </c>
      <c r="J68" s="2">
        <v>2301053.96</v>
      </c>
      <c r="K68" s="2">
        <v>1931097.92</v>
      </c>
      <c r="L68" s="2">
        <v>2371204.9300000002</v>
      </c>
      <c r="M68" s="2">
        <v>2282723.3199999998</v>
      </c>
      <c r="N68" s="2">
        <v>2110596.4</v>
      </c>
    </row>
    <row r="69" spans="1:14" ht="20.100000000000001" customHeight="1" x14ac:dyDescent="0.25">
      <c r="B69" s="6" t="s">
        <v>15</v>
      </c>
      <c r="D69" s="2">
        <v>16306.724324999999</v>
      </c>
      <c r="E69" s="2">
        <v>13397.93</v>
      </c>
      <c r="F69" s="2">
        <v>30181.58</v>
      </c>
      <c r="G69" s="2">
        <v>32478.63</v>
      </c>
      <c r="H69" s="2">
        <v>19662.13</v>
      </c>
      <c r="I69" s="2">
        <v>36893.11</v>
      </c>
      <c r="J69" s="2">
        <v>28056.28</v>
      </c>
      <c r="K69" s="2">
        <v>37908.080000000002</v>
      </c>
      <c r="L69" s="2">
        <v>46031.32</v>
      </c>
      <c r="M69" s="2">
        <v>30680.32</v>
      </c>
      <c r="N69" s="2">
        <v>23690.87</v>
      </c>
    </row>
    <row r="70" spans="1:14" ht="20.100000000000001" customHeight="1" x14ac:dyDescent="0.25">
      <c r="B70" s="6" t="s">
        <v>16</v>
      </c>
      <c r="D70" s="2">
        <v>19577.05</v>
      </c>
      <c r="E70" s="2">
        <v>15989.13</v>
      </c>
      <c r="F70" s="2">
        <v>20704.68</v>
      </c>
      <c r="G70" s="2">
        <v>20739.150000000001</v>
      </c>
      <c r="H70" s="2">
        <v>21457.64</v>
      </c>
      <c r="I70" s="2">
        <v>26476.19</v>
      </c>
      <c r="J70" s="2">
        <v>19942.64</v>
      </c>
      <c r="K70" s="2">
        <v>26986.93</v>
      </c>
      <c r="L70" s="2">
        <v>55016.22</v>
      </c>
      <c r="M70" s="2">
        <v>51710.44</v>
      </c>
      <c r="N70" s="2">
        <v>41786.74</v>
      </c>
    </row>
    <row r="71" spans="1:14" ht="20.100000000000001" customHeight="1" x14ac:dyDescent="0.25">
      <c r="B71" s="6" t="s">
        <v>17</v>
      </c>
      <c r="D71" s="2">
        <v>27654.62</v>
      </c>
      <c r="E71" s="2">
        <v>31615.39</v>
      </c>
      <c r="F71" s="2">
        <v>29394</v>
      </c>
      <c r="G71" s="2">
        <v>27539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</row>
    <row r="72" spans="1:14" ht="20.100000000000001" customHeight="1" x14ac:dyDescent="0.25">
      <c r="B72" s="6" t="s">
        <v>18</v>
      </c>
      <c r="D72" s="2">
        <v>57391.82</v>
      </c>
      <c r="E72" s="2">
        <v>25565.57</v>
      </c>
      <c r="F72" s="2">
        <v>63886.21</v>
      </c>
      <c r="G72" s="2">
        <v>33926.65</v>
      </c>
      <c r="H72" s="2">
        <v>36599.97</v>
      </c>
      <c r="I72" s="2">
        <v>47398.96</v>
      </c>
      <c r="J72" s="2">
        <v>37417.919999999998</v>
      </c>
      <c r="K72" s="2">
        <v>101659.53</v>
      </c>
      <c r="L72" s="2">
        <v>74599.990000000005</v>
      </c>
      <c r="M72" s="2">
        <v>71799.42</v>
      </c>
      <c r="N72" s="2">
        <v>79618.5</v>
      </c>
    </row>
    <row r="73" spans="1:14" ht="20.100000000000001" customHeight="1" x14ac:dyDescent="0.25">
      <c r="B73" s="6" t="s">
        <v>19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10011.61</v>
      </c>
      <c r="K73" s="2">
        <v>13239.59</v>
      </c>
      <c r="L73" s="2">
        <v>12315.45</v>
      </c>
      <c r="M73" s="2">
        <v>0</v>
      </c>
      <c r="N73" s="2">
        <v>0</v>
      </c>
    </row>
    <row r="74" spans="1:14" ht="20.100000000000001" customHeight="1" x14ac:dyDescent="0.25">
      <c r="B74" s="11" t="s">
        <v>20</v>
      </c>
      <c r="C74" s="12">
        <f>SUM(C68:C73)</f>
        <v>0</v>
      </c>
      <c r="D74" s="12">
        <f>SUM(D68:D73)</f>
        <v>2514644.8043249995</v>
      </c>
      <c r="E74" s="12">
        <f>SUM(E68:E73)</f>
        <v>2579241.7600000002</v>
      </c>
      <c r="F74" s="2">
        <v>2372531.4500000002</v>
      </c>
      <c r="G74" s="2">
        <v>2971171.5999999996</v>
      </c>
      <c r="H74" s="12">
        <v>2740731.72</v>
      </c>
      <c r="I74" s="12">
        <v>2381168.17</v>
      </c>
      <c r="J74" s="12">
        <f>SUM(J68:J73)</f>
        <v>2396482.4099999997</v>
      </c>
      <c r="K74" s="12">
        <f>SUM(K68:K73)</f>
        <v>2110892.0499999998</v>
      </c>
      <c r="L74" s="12">
        <f>SUM(L68:L73)</f>
        <v>2559167.9100000006</v>
      </c>
      <c r="M74" s="12">
        <f>SUM(M68:M73)</f>
        <v>2436913.4999999995</v>
      </c>
      <c r="N74" s="12">
        <f>SUM(N68:N73)</f>
        <v>2255692.5100000002</v>
      </c>
    </row>
    <row r="75" spans="1:14" ht="20.100000000000001" customHeight="1" x14ac:dyDescent="0.25">
      <c r="A75" s="4"/>
      <c r="B75" s="7"/>
      <c r="C75" s="9"/>
      <c r="D75" s="9"/>
      <c r="E75" s="9"/>
      <c r="F75" s="9"/>
      <c r="G75" s="9"/>
      <c r="H75" s="9"/>
      <c r="I75" s="9"/>
      <c r="J75" s="9"/>
      <c r="K75" s="9"/>
      <c r="L75" s="9"/>
      <c r="M75" s="5"/>
      <c r="N75" s="5"/>
    </row>
    <row r="76" spans="1:14" ht="20.100000000000001" customHeight="1" x14ac:dyDescent="0.25">
      <c r="A76" s="3" t="s">
        <v>9</v>
      </c>
      <c r="B76" s="6" t="s">
        <v>14</v>
      </c>
      <c r="D76" s="2">
        <v>2051957.29</v>
      </c>
      <c r="E76" s="2">
        <v>2278223.2000000002</v>
      </c>
      <c r="F76" s="2">
        <f>2143456.26-150</f>
        <v>2143306.2599999998</v>
      </c>
      <c r="G76" s="2">
        <v>2435401.21</v>
      </c>
      <c r="H76" s="2">
        <v>2355469.21</v>
      </c>
      <c r="I76" s="2">
        <v>2152024.77</v>
      </c>
      <c r="J76" s="2">
        <v>2183428.0099999998</v>
      </c>
      <c r="K76" s="2">
        <v>1693930.75</v>
      </c>
      <c r="L76" s="2">
        <v>2110465.86</v>
      </c>
      <c r="M76" s="2">
        <v>1787182.31</v>
      </c>
      <c r="N76" s="2">
        <v>0</v>
      </c>
    </row>
    <row r="77" spans="1:14" ht="20.100000000000001" customHeight="1" x14ac:dyDescent="0.25">
      <c r="B77" s="6" t="s">
        <v>15</v>
      </c>
      <c r="D77" s="2">
        <v>13377.91532</v>
      </c>
      <c r="E77" s="2">
        <v>10502.18</v>
      </c>
      <c r="F77" s="2">
        <v>16290.09</v>
      </c>
      <c r="G77" s="2">
        <v>19378.39</v>
      </c>
      <c r="H77" s="2">
        <v>12826.88</v>
      </c>
      <c r="I77" s="2">
        <v>17486.939999999999</v>
      </c>
      <c r="J77" s="2">
        <v>40896.06</v>
      </c>
      <c r="K77" s="2">
        <v>46686.32</v>
      </c>
      <c r="L77" s="2">
        <v>35244.839999999997</v>
      </c>
      <c r="M77" s="2">
        <v>15547.15</v>
      </c>
      <c r="N77" s="2">
        <v>0</v>
      </c>
    </row>
    <row r="78" spans="1:14" ht="20.100000000000001" customHeight="1" x14ac:dyDescent="0.25">
      <c r="B78" s="6" t="s">
        <v>16</v>
      </c>
      <c r="D78" s="2">
        <v>21912.14</v>
      </c>
      <c r="E78" s="2">
        <v>13109.73</v>
      </c>
      <c r="F78" s="2">
        <v>15122.77</v>
      </c>
      <c r="G78" s="2">
        <v>12923.75</v>
      </c>
      <c r="H78" s="2">
        <v>17421.580000000002</v>
      </c>
      <c r="I78" s="2">
        <v>20007.05</v>
      </c>
      <c r="J78" s="2">
        <v>13409.1</v>
      </c>
      <c r="K78" s="2">
        <v>35097.160000000003</v>
      </c>
      <c r="L78" s="2">
        <v>51280.43</v>
      </c>
      <c r="M78" s="2">
        <v>46502.29</v>
      </c>
      <c r="N78" s="2">
        <v>0</v>
      </c>
    </row>
    <row r="79" spans="1:14" ht="20.100000000000001" customHeight="1" x14ac:dyDescent="0.25">
      <c r="B79" s="6" t="s">
        <v>17</v>
      </c>
      <c r="D79" s="2">
        <v>0</v>
      </c>
      <c r="E79" s="2">
        <v>26506.12</v>
      </c>
      <c r="F79" s="2">
        <v>0</v>
      </c>
      <c r="G79" s="2">
        <v>0</v>
      </c>
      <c r="H79" s="2">
        <v>0</v>
      </c>
      <c r="I79" s="2">
        <v>0</v>
      </c>
      <c r="J79" s="2">
        <v>0</v>
      </c>
      <c r="K79" s="2">
        <v>0</v>
      </c>
      <c r="L79" s="2">
        <v>0</v>
      </c>
      <c r="M79" s="2">
        <v>0</v>
      </c>
      <c r="N79" s="2">
        <v>0</v>
      </c>
    </row>
    <row r="80" spans="1:14" ht="20.100000000000001" customHeight="1" x14ac:dyDescent="0.25">
      <c r="B80" s="6" t="s">
        <v>18</v>
      </c>
      <c r="D80" s="2">
        <v>70683.66</v>
      </c>
      <c r="E80" s="2">
        <v>27335.24</v>
      </c>
      <c r="F80" s="2">
        <v>56870.17</v>
      </c>
      <c r="G80" s="2">
        <v>74469.2</v>
      </c>
      <c r="H80" s="2">
        <v>69220.639999999999</v>
      </c>
      <c r="I80" s="2">
        <v>52896.53</v>
      </c>
      <c r="J80" s="2">
        <v>22604.32</v>
      </c>
      <c r="K80" s="2">
        <v>33823.660000000003</v>
      </c>
      <c r="L80" s="2">
        <v>71320.13</v>
      </c>
      <c r="M80" s="2">
        <v>89801.53</v>
      </c>
      <c r="N80" s="2">
        <v>0</v>
      </c>
    </row>
    <row r="81" spans="1:14" ht="20.100000000000001" customHeight="1" x14ac:dyDescent="0.25">
      <c r="B81" s="6" t="s">
        <v>19</v>
      </c>
      <c r="D81" s="2">
        <v>7158.6</v>
      </c>
      <c r="E81" s="2">
        <v>0</v>
      </c>
      <c r="F81" s="2">
        <v>11526.7</v>
      </c>
      <c r="G81" s="2">
        <v>0</v>
      </c>
      <c r="H81" s="2">
        <v>6044.13</v>
      </c>
      <c r="I81" s="2">
        <v>6449.3</v>
      </c>
      <c r="J81" s="2">
        <v>0</v>
      </c>
      <c r="K81" s="2">
        <v>0</v>
      </c>
      <c r="L81" s="2">
        <v>0</v>
      </c>
      <c r="M81" s="2">
        <v>6087.96</v>
      </c>
      <c r="N81" s="2">
        <v>0</v>
      </c>
    </row>
    <row r="82" spans="1:14" ht="20.100000000000001" customHeight="1" x14ac:dyDescent="0.25">
      <c r="B82" s="11" t="s">
        <v>20</v>
      </c>
      <c r="C82" s="12">
        <f>SUM(C76:C81)</f>
        <v>0</v>
      </c>
      <c r="D82" s="12">
        <f>SUM(D76:D81)</f>
        <v>2165089.6053200001</v>
      </c>
      <c r="E82" s="12">
        <f>SUM(E76:E81)</f>
        <v>2355676.4700000007</v>
      </c>
      <c r="F82" s="2">
        <v>2243265.9899999998</v>
      </c>
      <c r="G82" s="2">
        <v>2542172.5500000003</v>
      </c>
      <c r="H82" s="12">
        <v>2460982.44</v>
      </c>
      <c r="I82" s="12">
        <v>2248864.5899999994</v>
      </c>
      <c r="J82" s="12">
        <f>SUM(J76:J81)</f>
        <v>2260337.4899999998</v>
      </c>
      <c r="K82" s="12">
        <f>SUM(K76:K81)</f>
        <v>1809537.89</v>
      </c>
      <c r="L82" s="12">
        <f>SUM(L76:L81)</f>
        <v>2268311.2599999998</v>
      </c>
      <c r="M82" s="12">
        <f>SUM(M76:M81)</f>
        <v>1945121.24</v>
      </c>
      <c r="N82" s="12">
        <f>SUM(N76:N81)</f>
        <v>0</v>
      </c>
    </row>
    <row r="83" spans="1:14" ht="20.100000000000001" customHeight="1" x14ac:dyDescent="0.25">
      <c r="A83" s="4"/>
      <c r="B83" s="7"/>
      <c r="C83" s="9"/>
      <c r="D83" s="9"/>
      <c r="E83" s="9"/>
      <c r="F83" s="9"/>
      <c r="G83" s="9"/>
      <c r="H83" s="9"/>
      <c r="I83" s="9"/>
      <c r="J83" s="9"/>
      <c r="K83" s="9"/>
      <c r="L83" s="9"/>
      <c r="M83" s="5"/>
      <c r="N83" s="5"/>
    </row>
    <row r="84" spans="1:14" ht="20.100000000000001" customHeight="1" x14ac:dyDescent="0.25">
      <c r="A84" s="3" t="s">
        <v>10</v>
      </c>
      <c r="B84" s="6" t="s">
        <v>14</v>
      </c>
      <c r="D84" s="2">
        <v>2012319.27</v>
      </c>
      <c r="E84" s="2">
        <v>2467095.44</v>
      </c>
      <c r="F84" s="2">
        <f>2137330.62-150</f>
        <v>2137180.62</v>
      </c>
      <c r="G84" s="2">
        <v>2584918.34</v>
      </c>
      <c r="H84" s="2">
        <v>2126378.69</v>
      </c>
      <c r="I84" s="2">
        <v>2346216.9</v>
      </c>
      <c r="J84" s="2">
        <v>2252016.6</v>
      </c>
      <c r="K84" s="2">
        <v>1704179.1</v>
      </c>
      <c r="L84" s="2">
        <v>1762044.02</v>
      </c>
      <c r="M84" s="2">
        <v>2080672.79</v>
      </c>
      <c r="N84" s="2">
        <v>0</v>
      </c>
    </row>
    <row r="85" spans="1:14" ht="20.100000000000001" customHeight="1" x14ac:dyDescent="0.25">
      <c r="B85" s="6" t="s">
        <v>15</v>
      </c>
      <c r="D85" s="2">
        <v>9090</v>
      </c>
      <c r="E85" s="2">
        <v>13760.91</v>
      </c>
      <c r="F85" s="2">
        <v>17491.310000000001</v>
      </c>
      <c r="G85" s="2">
        <v>17976.02</v>
      </c>
      <c r="H85" s="2">
        <v>17991.09</v>
      </c>
      <c r="I85" s="2">
        <v>18459.650000000001</v>
      </c>
      <c r="J85" s="2">
        <v>30165.07</v>
      </c>
      <c r="K85" s="2">
        <v>45487.76</v>
      </c>
      <c r="L85" s="2">
        <v>25934.74</v>
      </c>
      <c r="M85" s="2">
        <v>19087.95</v>
      </c>
      <c r="N85" s="2">
        <v>0</v>
      </c>
    </row>
    <row r="86" spans="1:14" ht="20.100000000000001" customHeight="1" x14ac:dyDescent="0.25">
      <c r="B86" s="6" t="s">
        <v>16</v>
      </c>
      <c r="D86" s="2">
        <v>21064.83</v>
      </c>
      <c r="E86" s="2">
        <v>19476.349999999999</v>
      </c>
      <c r="F86" s="2">
        <v>15108.25</v>
      </c>
      <c r="G86" s="2">
        <v>16238.61</v>
      </c>
      <c r="H86" s="2">
        <v>24662.720000000001</v>
      </c>
      <c r="I86" s="2">
        <v>24256.31</v>
      </c>
      <c r="J86" s="2">
        <v>16836.439999999999</v>
      </c>
      <c r="K86" s="2">
        <v>29497.11</v>
      </c>
      <c r="L86" s="2">
        <v>44792.25</v>
      </c>
      <c r="M86" s="2">
        <v>33681.96</v>
      </c>
      <c r="N86" s="2">
        <v>0</v>
      </c>
    </row>
    <row r="87" spans="1:14" ht="20.100000000000001" customHeight="1" x14ac:dyDescent="0.25">
      <c r="B87" s="6" t="s">
        <v>17</v>
      </c>
      <c r="D87" s="2">
        <v>29818.26</v>
      </c>
      <c r="E87" s="2">
        <v>0</v>
      </c>
      <c r="F87" s="2">
        <v>30327.3</v>
      </c>
      <c r="G87" s="2">
        <v>0</v>
      </c>
      <c r="H87" s="2">
        <v>0</v>
      </c>
      <c r="I87" s="2">
        <v>0</v>
      </c>
      <c r="J87" s="2">
        <v>0</v>
      </c>
      <c r="K87" s="2">
        <v>0</v>
      </c>
      <c r="L87" s="2">
        <v>0</v>
      </c>
      <c r="N87" s="2">
        <v>0</v>
      </c>
    </row>
    <row r="88" spans="1:14" ht="20.100000000000001" customHeight="1" x14ac:dyDescent="0.25">
      <c r="B88" s="6" t="s">
        <v>18</v>
      </c>
      <c r="D88" s="2">
        <v>34950.33</v>
      </c>
      <c r="E88" s="2">
        <v>52037.06</v>
      </c>
      <c r="F88" s="2">
        <v>53836.56</v>
      </c>
      <c r="G88" s="2">
        <v>13807.23</v>
      </c>
      <c r="H88" s="2">
        <v>74585.14</v>
      </c>
      <c r="I88" s="2">
        <v>39531.78</v>
      </c>
      <c r="J88" s="2">
        <v>46435.27</v>
      </c>
      <c r="K88" s="2">
        <v>64979.79</v>
      </c>
      <c r="L88" s="2">
        <v>54769.64</v>
      </c>
      <c r="M88" s="2">
        <v>48705.31</v>
      </c>
      <c r="N88" s="2">
        <v>0</v>
      </c>
    </row>
    <row r="89" spans="1:14" ht="20.100000000000001" customHeight="1" x14ac:dyDescent="0.25">
      <c r="B89" s="6" t="s">
        <v>19</v>
      </c>
      <c r="D89" s="2">
        <v>0</v>
      </c>
      <c r="E89" s="2">
        <v>6727.68</v>
      </c>
      <c r="F89" s="2">
        <v>0</v>
      </c>
      <c r="G89" s="2">
        <v>15094.17</v>
      </c>
      <c r="H89" s="2">
        <v>3953.15</v>
      </c>
      <c r="I89" s="2">
        <v>0</v>
      </c>
      <c r="J89" s="2">
        <v>0</v>
      </c>
      <c r="K89" s="2">
        <v>0</v>
      </c>
      <c r="L89" s="2">
        <v>8250</v>
      </c>
      <c r="N89" s="2">
        <v>0</v>
      </c>
    </row>
    <row r="90" spans="1:14" ht="20.100000000000001" customHeight="1" x14ac:dyDescent="0.25">
      <c r="B90" s="11" t="s">
        <v>20</v>
      </c>
      <c r="C90" s="12">
        <f>SUM(C84:C89)</f>
        <v>0</v>
      </c>
      <c r="D90" s="12">
        <f>SUM(D84:D89)</f>
        <v>2107242.69</v>
      </c>
      <c r="E90" s="12">
        <f>SUM(E84:E89)</f>
        <v>2559097.4400000004</v>
      </c>
      <c r="F90" s="2">
        <v>2254094.04</v>
      </c>
      <c r="G90" s="2">
        <v>2648034.3699999996</v>
      </c>
      <c r="H90" s="12">
        <v>2247570.79</v>
      </c>
      <c r="I90" s="12">
        <v>2428464.6399999997</v>
      </c>
      <c r="J90" s="12">
        <f>SUM(J84:J89)</f>
        <v>2345453.38</v>
      </c>
      <c r="K90" s="12">
        <f>SUM(K84:K89)</f>
        <v>1844143.7600000002</v>
      </c>
      <c r="L90" s="12">
        <f>SUM(L84:L89)</f>
        <v>1895790.65</v>
      </c>
      <c r="M90" s="12">
        <f>SUM(M84:M89)</f>
        <v>2182148.0100000002</v>
      </c>
      <c r="N90" s="12">
        <f>SUM(N84:N89)</f>
        <v>0</v>
      </c>
    </row>
    <row r="91" spans="1:14" ht="20.100000000000001" customHeight="1" x14ac:dyDescent="0.25">
      <c r="A91" s="4"/>
      <c r="B91" s="7"/>
      <c r="C91" s="9"/>
      <c r="D91" s="9"/>
      <c r="E91" s="9"/>
      <c r="F91" s="9"/>
      <c r="G91" s="9"/>
      <c r="H91" s="9"/>
      <c r="I91" s="9"/>
      <c r="J91" s="9"/>
      <c r="K91" s="9"/>
      <c r="L91" s="9"/>
      <c r="M91" s="5"/>
      <c r="N91" s="5"/>
    </row>
    <row r="92" spans="1:14" ht="20.100000000000001" customHeight="1" x14ac:dyDescent="0.25">
      <c r="A92" s="3" t="s">
        <v>11</v>
      </c>
      <c r="B92" s="6" t="s">
        <v>14</v>
      </c>
      <c r="D92" s="2">
        <v>2142204.16</v>
      </c>
      <c r="E92" s="2">
        <v>2268330.54</v>
      </c>
      <c r="F92" s="2">
        <f>2214753.09-142</f>
        <v>2214611.09</v>
      </c>
      <c r="G92" s="2">
        <v>2725506.96</v>
      </c>
      <c r="H92" s="2">
        <v>2205395.65</v>
      </c>
      <c r="I92" s="2">
        <v>2267932.64</v>
      </c>
      <c r="J92" s="2">
        <v>1707477.4234066834</v>
      </c>
      <c r="K92" s="2">
        <v>1629668.91</v>
      </c>
      <c r="L92" s="2">
        <v>2166416.87</v>
      </c>
      <c r="M92" s="2">
        <v>2029945.67</v>
      </c>
      <c r="N92" s="2">
        <v>0</v>
      </c>
    </row>
    <row r="93" spans="1:14" ht="20.100000000000001" customHeight="1" x14ac:dyDescent="0.25">
      <c r="B93" s="6" t="s">
        <v>15</v>
      </c>
      <c r="D93" s="2">
        <v>14792</v>
      </c>
      <c r="E93" s="2">
        <v>13563.19</v>
      </c>
      <c r="F93" s="2">
        <v>20690.18</v>
      </c>
      <c r="G93" s="2">
        <v>20095.63</v>
      </c>
      <c r="H93" s="2">
        <v>15091.01</v>
      </c>
      <c r="I93" s="2">
        <v>38776.32</v>
      </c>
      <c r="J93" s="2">
        <v>30213.73</v>
      </c>
      <c r="K93" s="2">
        <v>30328.69</v>
      </c>
      <c r="L93" s="2">
        <v>36008.239999999998</v>
      </c>
      <c r="M93" s="2">
        <v>38971.83</v>
      </c>
      <c r="N93" s="2">
        <v>0</v>
      </c>
    </row>
    <row r="94" spans="1:14" ht="20.100000000000001" customHeight="1" x14ac:dyDescent="0.25">
      <c r="B94" s="6" t="s">
        <v>16</v>
      </c>
      <c r="D94" s="2">
        <v>20510.54</v>
      </c>
      <c r="E94" s="2">
        <v>20845.29</v>
      </c>
      <c r="F94" s="2">
        <v>25531.81</v>
      </c>
      <c r="G94" s="2">
        <v>42073.41</v>
      </c>
      <c r="H94" s="2">
        <v>34073.86</v>
      </c>
      <c r="I94" s="2">
        <v>30173.87</v>
      </c>
      <c r="J94" s="2">
        <v>25941.85</v>
      </c>
      <c r="K94" s="2">
        <v>37997.43</v>
      </c>
      <c r="L94" s="2">
        <v>57335.89</v>
      </c>
      <c r="M94" s="2">
        <v>40819.68</v>
      </c>
      <c r="N94" s="2">
        <v>0</v>
      </c>
    </row>
    <row r="95" spans="1:14" ht="20.100000000000001" customHeight="1" x14ac:dyDescent="0.25">
      <c r="B95" s="6" t="s">
        <v>17</v>
      </c>
      <c r="D95" s="2">
        <v>0</v>
      </c>
      <c r="E95" s="2">
        <v>21684</v>
      </c>
      <c r="F95" s="2">
        <v>31775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</row>
    <row r="96" spans="1:14" ht="20.100000000000001" customHeight="1" x14ac:dyDescent="0.25">
      <c r="B96" s="6" t="s">
        <v>18</v>
      </c>
      <c r="D96" s="2">
        <v>73081.67</v>
      </c>
      <c r="E96" s="2">
        <v>36534.06</v>
      </c>
      <c r="F96" s="2">
        <v>50186.33</v>
      </c>
      <c r="G96" s="2">
        <v>75521.990000000005</v>
      </c>
      <c r="H96" s="2">
        <v>83250.22</v>
      </c>
      <c r="I96" s="2">
        <v>64107.26</v>
      </c>
      <c r="J96" s="2">
        <v>70472.789999999994</v>
      </c>
      <c r="K96" s="2">
        <v>36875.74</v>
      </c>
      <c r="L96" s="2">
        <v>55545.15</v>
      </c>
      <c r="M96" s="2">
        <v>50223.73</v>
      </c>
      <c r="N96" s="2">
        <v>0</v>
      </c>
    </row>
    <row r="97" spans="1:17" ht="20.100000000000001" customHeight="1" x14ac:dyDescent="0.25">
      <c r="B97" s="6" t="s">
        <v>19</v>
      </c>
      <c r="D97" s="2">
        <v>0</v>
      </c>
      <c r="E97" s="2">
        <v>4000</v>
      </c>
      <c r="F97" s="2">
        <v>0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</row>
    <row r="98" spans="1:17" ht="20.100000000000001" customHeight="1" x14ac:dyDescent="0.25">
      <c r="B98" s="11" t="s">
        <v>20</v>
      </c>
      <c r="C98" s="12">
        <f>SUM(C92:C97)</f>
        <v>0</v>
      </c>
      <c r="D98" s="12">
        <f>SUM(D92:D97)</f>
        <v>2250588.37</v>
      </c>
      <c r="E98" s="12">
        <f>SUM(E92:E97)</f>
        <v>2364957.08</v>
      </c>
      <c r="F98" s="2">
        <v>2342936.41</v>
      </c>
      <c r="G98" s="2">
        <v>2863197.99</v>
      </c>
      <c r="H98" s="12">
        <v>2337810.7399999998</v>
      </c>
      <c r="I98" s="12">
        <v>2400990.09</v>
      </c>
      <c r="J98" s="12">
        <f>SUM(J92:J97)</f>
        <v>1834105.7934066835</v>
      </c>
      <c r="K98" s="12">
        <f>SUM(K92:K97)</f>
        <v>1734870.7699999998</v>
      </c>
      <c r="L98" s="12">
        <f>SUM(L92:L97)</f>
        <v>2315306.1500000004</v>
      </c>
      <c r="M98" s="12">
        <f>SUM(M92:M97)</f>
        <v>2159960.91</v>
      </c>
      <c r="N98" s="12">
        <f>SUM(N92:N97)</f>
        <v>0</v>
      </c>
    </row>
    <row r="99" spans="1:17" ht="20.100000000000001" customHeight="1" x14ac:dyDescent="0.25">
      <c r="F99" s="2"/>
      <c r="G99" s="2"/>
      <c r="H99" s="2"/>
      <c r="I99" s="2"/>
      <c r="J99" s="2"/>
      <c r="K99" s="2"/>
      <c r="L99" s="2"/>
    </row>
    <row r="100" spans="1:17" ht="20.100000000000001" customHeight="1" x14ac:dyDescent="0.25">
      <c r="A100" s="5"/>
      <c r="B100" s="8"/>
      <c r="C100" s="13">
        <v>2014</v>
      </c>
      <c r="D100" s="13">
        <v>2015</v>
      </c>
      <c r="E100" s="13">
        <v>2016</v>
      </c>
      <c r="F100" s="5">
        <v>2017</v>
      </c>
      <c r="G100" s="5">
        <v>2018</v>
      </c>
      <c r="H100" s="5">
        <v>2019</v>
      </c>
      <c r="I100" s="5">
        <v>2020</v>
      </c>
      <c r="J100" s="5">
        <v>2021</v>
      </c>
      <c r="K100" s="5">
        <v>2022</v>
      </c>
      <c r="L100" s="5">
        <v>2023</v>
      </c>
      <c r="M100" s="5">
        <v>2024</v>
      </c>
      <c r="N100" s="5">
        <v>2025</v>
      </c>
    </row>
    <row r="101" spans="1:17" ht="20.100000000000001" customHeight="1" x14ac:dyDescent="0.25">
      <c r="A101" s="3" t="s">
        <v>12</v>
      </c>
      <c r="B101" s="6" t="s">
        <v>14</v>
      </c>
      <c r="D101" s="2">
        <f>D4+D12+D20+D28+D36+D44+D52+D60+D68+D76+D84+D92</f>
        <v>24909357.799999997</v>
      </c>
      <c r="E101" s="2">
        <f>E4+E12+E20+E28+E36+E44+E52+E60+E68+E76+E84+E92</f>
        <v>26704288.670000002</v>
      </c>
      <c r="F101" s="2">
        <f t="shared" ref="F101:J101" si="0">F4+F12+F20+F28+F36+F44+F52+F60+F68+F76+F84+F92</f>
        <v>26105729.829999998</v>
      </c>
      <c r="G101" s="2">
        <f t="shared" si="0"/>
        <v>28868124.550000001</v>
      </c>
      <c r="H101" s="2">
        <f t="shared" si="0"/>
        <v>28671812.920000002</v>
      </c>
      <c r="I101" s="2">
        <f t="shared" si="0"/>
        <v>25508549.889999997</v>
      </c>
      <c r="J101" s="2">
        <f t="shared" si="0"/>
        <v>26177939.763406686</v>
      </c>
      <c r="K101" s="16">
        <f>K4+K12+K20+K28+K36+K44+K52+K60+K68+K76+K84+K92</f>
        <v>23043959.560000002</v>
      </c>
      <c r="L101" s="2">
        <f>L4+L12+L20+L28+L36+L44+L52+L60+L68+L76+L84+L92</f>
        <v>21961110.98</v>
      </c>
      <c r="M101" s="2">
        <f>M4+M12+M20+M28+M36+M44+M52+M60+M68+M76+M84+M92</f>
        <v>23716197.859999999</v>
      </c>
      <c r="N101" s="2">
        <f>N4+N12+N20+N28+N36+N44+N52+N60+N68+N76+N84+N92</f>
        <v>17248642.849999998</v>
      </c>
      <c r="Q101" s="17"/>
    </row>
    <row r="102" spans="1:17" ht="20.100000000000001" customHeight="1" x14ac:dyDescent="0.25">
      <c r="B102" s="6" t="s">
        <v>15</v>
      </c>
      <c r="D102" s="2">
        <f>D5+D13+D21+D29+D37+D45+D53+D61+D69+D77+D85+D93+1</f>
        <v>235476.42869</v>
      </c>
      <c r="E102" s="16">
        <f t="shared" ref="E102" si="1">E5+E13+E21+E29+E37+E45+E53+E61+E69+E77+E85+E93</f>
        <v>179768.63999999998</v>
      </c>
      <c r="F102" s="2">
        <f t="shared" ref="F102:K102" si="2">F5+F13+F21+F29+F37+F45+F53+F61+F69+F77+F85+F93</f>
        <v>210725.31000000003</v>
      </c>
      <c r="G102" s="2">
        <f t="shared" si="2"/>
        <v>249055.16</v>
      </c>
      <c r="H102" s="2">
        <f t="shared" si="2"/>
        <v>246411.83</v>
      </c>
      <c r="I102" s="2">
        <f t="shared" si="2"/>
        <v>291623.14999999997</v>
      </c>
      <c r="J102" s="2">
        <f t="shared" si="2"/>
        <v>366184.29</v>
      </c>
      <c r="K102" s="16">
        <f t="shared" si="2"/>
        <v>478454.65</v>
      </c>
      <c r="L102" s="16">
        <f t="shared" ref="L102:N107" si="3">L5+L13+L21+L29+L37+L45+L53+L61+L69+L77+L85+L93</f>
        <v>453249.49</v>
      </c>
      <c r="M102" s="16">
        <f t="shared" si="3"/>
        <v>402680.98000000004</v>
      </c>
      <c r="N102" s="2">
        <f t="shared" si="3"/>
        <v>257651.03</v>
      </c>
      <c r="Q102" s="17"/>
    </row>
    <row r="103" spans="1:17" ht="20.100000000000001" customHeight="1" x14ac:dyDescent="0.25">
      <c r="B103" s="6" t="s">
        <v>16</v>
      </c>
      <c r="D103" s="16">
        <f t="shared" ref="D103:E103" si="4">D6+D14+D22+D30+D38+D46+D54+D62+D70+D78+D86+D94</f>
        <v>270745.65999999997</v>
      </c>
      <c r="E103" s="16">
        <f t="shared" si="4"/>
        <v>246421.32000000004</v>
      </c>
      <c r="F103" s="2">
        <f t="shared" ref="F103:K103" si="5">F6+F14+F22+F30+F38+F46+F54+F62+F70+F78+F86+F94</f>
        <v>224863.88584499998</v>
      </c>
      <c r="G103" s="2">
        <f t="shared" si="5"/>
        <v>228294.86000000002</v>
      </c>
      <c r="H103" s="2">
        <f t="shared" si="5"/>
        <v>305815.59999999998</v>
      </c>
      <c r="I103" s="2">
        <f t="shared" si="5"/>
        <v>244612.38999999996</v>
      </c>
      <c r="J103" s="2">
        <f t="shared" si="5"/>
        <v>262288.89</v>
      </c>
      <c r="K103" s="16">
        <f t="shared" si="5"/>
        <v>288364.98</v>
      </c>
      <c r="L103" s="16">
        <f t="shared" ref="L103:M103" si="6">L6+L14+L22+L30+L38+L46+L54+L62+L70+L78+L86+L94</f>
        <v>566652.99999999988</v>
      </c>
      <c r="M103" s="16">
        <f t="shared" si="6"/>
        <v>578105.81999999995</v>
      </c>
      <c r="N103" s="2">
        <f t="shared" si="3"/>
        <v>364443.33999999997</v>
      </c>
      <c r="Q103" s="17"/>
    </row>
    <row r="104" spans="1:17" ht="20.100000000000001" customHeight="1" x14ac:dyDescent="0.25">
      <c r="B104" s="6" t="s">
        <v>17</v>
      </c>
      <c r="D104" s="2">
        <f t="shared" ref="D104:E104" si="7">D7+D15+D23+D31+D39+D47+D55+D63+D71+D79+D87+D95</f>
        <v>236555.68</v>
      </c>
      <c r="E104" s="2">
        <f t="shared" si="7"/>
        <v>172645.9</v>
      </c>
      <c r="F104" s="2">
        <f t="shared" ref="F104:K104" si="8">F7+F15+F23+F31+F39+F47+F55+F63+F71+F79+F87+F95</f>
        <v>278078.3</v>
      </c>
      <c r="G104" s="2">
        <f t="shared" si="8"/>
        <v>116789.73</v>
      </c>
      <c r="H104" s="2">
        <f t="shared" si="8"/>
        <v>75757</v>
      </c>
      <c r="I104" s="2">
        <f t="shared" si="8"/>
        <v>0</v>
      </c>
      <c r="J104" s="2">
        <f t="shared" si="8"/>
        <v>0</v>
      </c>
      <c r="K104" s="2">
        <f t="shared" si="8"/>
        <v>0</v>
      </c>
      <c r="L104" s="2">
        <f t="shared" ref="L104:M104" si="9">L7+L15+L23+L31+L39+L47+L55+L63+L71+L79+L87+L95</f>
        <v>0</v>
      </c>
      <c r="M104" s="2">
        <f t="shared" si="9"/>
        <v>0</v>
      </c>
      <c r="N104" s="2">
        <f t="shared" si="3"/>
        <v>0</v>
      </c>
      <c r="Q104" s="17"/>
    </row>
    <row r="105" spans="1:17" ht="20.100000000000001" customHeight="1" x14ac:dyDescent="0.25">
      <c r="B105" s="6" t="s">
        <v>18</v>
      </c>
      <c r="D105" s="2">
        <f t="shared" ref="D105:E105" si="10">D8+D16+D24+D32+D40+D48+D56+D64+D72+D80+D88+D96</f>
        <v>815379.69</v>
      </c>
      <c r="E105" s="2">
        <f t="shared" si="10"/>
        <v>612223.58000000007</v>
      </c>
      <c r="F105" s="2">
        <f>F8+F16+F24+F32+F40+F48+F56+F64+F72+F80+F88+F96-3</f>
        <v>715545.92</v>
      </c>
      <c r="G105" s="2">
        <f t="shared" ref="G105:K105" si="11">G8+G16+G24+G32+G40+G48+G56+G64+G72+G80+G88+G96</f>
        <v>665670.29999999993</v>
      </c>
      <c r="H105" s="2">
        <f t="shared" si="11"/>
        <v>636150.29999999993</v>
      </c>
      <c r="I105" s="2">
        <f t="shared" si="11"/>
        <v>677469.02000000014</v>
      </c>
      <c r="J105" s="2">
        <f t="shared" si="11"/>
        <v>524332.32000000007</v>
      </c>
      <c r="K105" s="2">
        <f t="shared" si="11"/>
        <v>708619.2300000001</v>
      </c>
      <c r="L105" s="2">
        <f t="shared" ref="L105:M105" si="12">L8+L16+L24+L32+L40+L48+L56+L64+L72+L80+L88+L96</f>
        <v>784931.72000000009</v>
      </c>
      <c r="M105" s="2">
        <f t="shared" si="12"/>
        <v>879791.12000000011</v>
      </c>
      <c r="N105" s="2">
        <f t="shared" si="3"/>
        <v>684214.94</v>
      </c>
      <c r="Q105" s="17"/>
    </row>
    <row r="106" spans="1:17" ht="20.100000000000001" customHeight="1" x14ac:dyDescent="0.25">
      <c r="B106" s="6" t="s">
        <v>19</v>
      </c>
      <c r="D106" s="2">
        <f t="shared" ref="D106:E106" si="13">D9+D17+D25+D33+D41+D49+D57+D65+D73+D81+D89+D97</f>
        <v>43731.44</v>
      </c>
      <c r="E106" s="2">
        <f t="shared" si="13"/>
        <v>43665.61</v>
      </c>
      <c r="F106" s="2">
        <f>F9+F17+F25+F33+F41+F49+F57+F65+F73+F81+F89+F97</f>
        <v>35980.080000000002</v>
      </c>
      <c r="G106" s="2">
        <f t="shared" ref="G106:K106" si="14">G9+G17+G25+G33+G41+G49+G57+G65+G73+G81+G89+G97</f>
        <v>45686.13</v>
      </c>
      <c r="H106" s="2">
        <f t="shared" si="14"/>
        <v>46660.549999999996</v>
      </c>
      <c r="I106" s="2">
        <f t="shared" si="14"/>
        <v>42400.42</v>
      </c>
      <c r="J106" s="2">
        <f t="shared" si="14"/>
        <v>32729.46</v>
      </c>
      <c r="K106" s="2">
        <f t="shared" si="14"/>
        <v>31769.05</v>
      </c>
      <c r="L106" s="2">
        <f t="shared" ref="L106:M106" si="15">L9+L17+L25+L33+L41+L49+L57+L65+L73+L81+L89+L97</f>
        <v>39361.759999999995</v>
      </c>
      <c r="M106" s="2">
        <f t="shared" si="15"/>
        <v>15482.41</v>
      </c>
      <c r="N106" s="2">
        <f t="shared" si="3"/>
        <v>13802.69</v>
      </c>
      <c r="Q106" s="17"/>
    </row>
    <row r="107" spans="1:17" ht="20.100000000000001" customHeight="1" x14ac:dyDescent="0.25">
      <c r="B107" s="11" t="s">
        <v>20</v>
      </c>
      <c r="C107" s="12">
        <f>SUM(C101:C106)</f>
        <v>0</v>
      </c>
      <c r="D107" s="12">
        <f>SUM(D101:D106)-1</f>
        <v>26511245.698690001</v>
      </c>
      <c r="E107" s="12">
        <f>SUM(E101:E106)</f>
        <v>27959013.719999999</v>
      </c>
      <c r="F107" s="12">
        <f>SUM(F101:F106)+1</f>
        <v>27570924.325844999</v>
      </c>
      <c r="G107" s="12">
        <f t="shared" ref="G107:J107" si="16">G10+G18+G26+G34+G42+G50+G58+G66+G74+G82+G90+G98</f>
        <v>30173620.730000004</v>
      </c>
      <c r="H107" s="12">
        <f t="shared" si="16"/>
        <v>29982608.199999996</v>
      </c>
      <c r="I107" s="12">
        <f t="shared" si="16"/>
        <v>26764654.870000005</v>
      </c>
      <c r="J107" s="12">
        <f t="shared" si="16"/>
        <v>27363474.723406684</v>
      </c>
      <c r="K107" s="12">
        <f>K10+K18+K26+K34+K42+K50+K58+K66+K74+K82+K90+K98+1</f>
        <v>24551168.470000003</v>
      </c>
      <c r="L107" s="12">
        <f t="shared" ref="L107:M107" si="17">L10+L18+L26+L34+L42+L50+L58+L66+L74+L82+L90+L98</f>
        <v>23805306.949999996</v>
      </c>
      <c r="M107" s="12">
        <f t="shared" si="17"/>
        <v>25592258.190000001</v>
      </c>
      <c r="N107" s="12">
        <f t="shared" si="3"/>
        <v>18568754.850000001</v>
      </c>
      <c r="P107" s="12"/>
      <c r="Q107" s="12"/>
    </row>
    <row r="108" spans="1:17" ht="20.100000000000001" customHeight="1" x14ac:dyDescent="0.25">
      <c r="F108" s="2"/>
      <c r="G108" s="2"/>
      <c r="H108" s="2"/>
      <c r="I108" s="2"/>
      <c r="J108" s="2"/>
      <c r="K108" s="2"/>
      <c r="L108" s="2"/>
    </row>
    <row r="109" spans="1:17" ht="20.100000000000001" customHeight="1" x14ac:dyDescent="0.25">
      <c r="A109" s="5"/>
      <c r="B109" s="8"/>
      <c r="C109" s="13"/>
      <c r="D109" s="13"/>
      <c r="E109" s="13"/>
      <c r="F109" s="5"/>
      <c r="G109" s="5"/>
      <c r="H109" s="5"/>
      <c r="I109" s="5"/>
      <c r="J109" s="5"/>
      <c r="K109" s="5"/>
      <c r="L109" s="5"/>
      <c r="M109" s="5"/>
      <c r="N109" s="5"/>
    </row>
    <row r="110" spans="1:17" ht="20.100000000000001" customHeight="1" x14ac:dyDescent="0.25">
      <c r="A110" s="3" t="s">
        <v>13</v>
      </c>
      <c r="B110" s="6" t="s">
        <v>14</v>
      </c>
      <c r="C110" s="10"/>
      <c r="D110" s="10"/>
      <c r="E110" s="10">
        <f t="shared" ref="E110:E116" si="18">(E4+E12+E20+E28+E36+E44+E52+E60+E68+E76+E84+E92)/(D4+D12+D20+D28+D36+D44+D52+D60+D68+D76+D84+D92)-1</f>
        <v>7.205849642578932E-2</v>
      </c>
      <c r="F110" s="10">
        <v>-2.2347228468602487E-2</v>
      </c>
      <c r="G110" s="10">
        <v>0.10573974573212119</v>
      </c>
      <c r="H110" s="10">
        <v>-6.8002903915695967E-3</v>
      </c>
      <c r="I110" s="10">
        <v>-0.11032657888868524</v>
      </c>
      <c r="J110" s="10">
        <f>(J4+J12+J20+J28+J36+J44+J52+J60+J68+J76+J84+J92)/(I4+I12+I20+I28+I36+I44+I52+I60+I68+I76+I84+I92)-1</f>
        <v>2.6241784668014745E-2</v>
      </c>
      <c r="K110" s="10">
        <f>(K4+K12+K20+K28+K36+K44+K52+K60+K68+K76+K84+K92)/(J4+J12+J20+J28+J36+J44+J52+J60+J68+J76+J84+J92)-1</f>
        <v>-0.1197183671339781</v>
      </c>
      <c r="L110" s="10">
        <f>(L4+L12+L20+L28+L36+L44+L52+L60+L68+L76+L84+L92)/(K4+K12+K20+K28+K36+K44+K52+K60+K68+K76+K84+K92)-1</f>
        <v>-4.6990560679494697E-2</v>
      </c>
      <c r="M110" s="10">
        <f>(M4+M12+M20+M28+M36+M44+M52+M60+M68+M76+M84+M92)/(L4+L12+L20+L28+L36+L44+L52+L60+L68+L76+L84+L92)-1</f>
        <v>7.9917945936266888E-2</v>
      </c>
      <c r="N110" s="10">
        <f>(N4+N12+N20+N28+N36+N44+N52+N60+N68)/(M4+M12+M20+M28+M36+M44+M52+M60+M68)-1</f>
        <v>-3.1975616949279861E-2</v>
      </c>
    </row>
    <row r="111" spans="1:17" ht="20.100000000000001" customHeight="1" x14ac:dyDescent="0.25">
      <c r="B111" s="6" t="s">
        <v>15</v>
      </c>
      <c r="C111" s="10"/>
      <c r="D111" s="10"/>
      <c r="E111" s="10">
        <f t="shared" si="18"/>
        <v>-0.23657155653100947</v>
      </c>
      <c r="F111" s="10">
        <v>0.15693321148783257</v>
      </c>
      <c r="G111" s="10">
        <v>0.19749393584421515</v>
      </c>
      <c r="H111" s="10">
        <v>-1.0613431980289079E-2</v>
      </c>
      <c r="I111" s="10">
        <v>0.18347869093784985</v>
      </c>
      <c r="J111" s="10">
        <f t="shared" ref="J111:M116" si="19">(J5+J13+J21+J29+J37+J45+J53+J61+J69+J77+J85+J93)/(I5+I13+I21+I29+I37+I45+I53+I61+I69+I77+I85+I93)-1</f>
        <v>0.25567634119582072</v>
      </c>
      <c r="K111" s="10">
        <f t="shared" si="19"/>
        <v>0.30659523924415222</v>
      </c>
      <c r="L111" s="10">
        <f t="shared" si="19"/>
        <v>-5.2680353299941918E-2</v>
      </c>
      <c r="M111" s="10">
        <f t="shared" si="19"/>
        <v>-0.11156881831240439</v>
      </c>
      <c r="N111" s="10">
        <f t="shared" ref="N111:N116" si="20">(N5+N13+N21+N29+N37+N45+N53+N61+N69)/(M5+M13+M21+M29+M37+M45+M53+M61+M69)-1</f>
        <v>-0.21704239516911161</v>
      </c>
    </row>
    <row r="112" spans="1:17" ht="20.100000000000001" customHeight="1" x14ac:dyDescent="0.25">
      <c r="B112" s="6" t="s">
        <v>16</v>
      </c>
      <c r="C112" s="10"/>
      <c r="D112" s="10"/>
      <c r="E112" s="10">
        <f t="shared" si="18"/>
        <v>-8.9842031078171125E-2</v>
      </c>
      <c r="F112" s="10">
        <v>-8.6488052251323277E-2</v>
      </c>
      <c r="G112" s="10">
        <v>1.4153332597097057E-2</v>
      </c>
      <c r="H112" s="10">
        <v>0.33956410582349483</v>
      </c>
      <c r="I112" s="10">
        <v>-0.20013109206986179</v>
      </c>
      <c r="J112" s="10">
        <f t="shared" si="19"/>
        <v>7.2263306041039366E-2</v>
      </c>
      <c r="K112" s="10">
        <f t="shared" si="19"/>
        <v>9.9417440060080242E-2</v>
      </c>
      <c r="L112" s="10">
        <f t="shared" si="19"/>
        <v>0.96505484126401164</v>
      </c>
      <c r="M112" s="10">
        <f t="shared" si="19"/>
        <v>2.0211346273645514E-2</v>
      </c>
      <c r="N112" s="10">
        <f t="shared" si="20"/>
        <v>-0.20270874399578609</v>
      </c>
    </row>
    <row r="113" spans="1:14" ht="20.100000000000001" customHeight="1" x14ac:dyDescent="0.25">
      <c r="B113" s="6" t="s">
        <v>17</v>
      </c>
      <c r="C113" s="10"/>
      <c r="D113" s="10"/>
      <c r="E113" s="10">
        <f t="shared" si="18"/>
        <v>-0.27016802133011564</v>
      </c>
      <c r="F113" s="10">
        <v>0.61068580255887928</v>
      </c>
      <c r="G113" s="10">
        <v>-0.58001134932139609</v>
      </c>
      <c r="H113" s="10">
        <v>-0.35133851238460778</v>
      </c>
      <c r="I113" s="10">
        <v>-1</v>
      </c>
      <c r="J113" s="10">
        <v>0</v>
      </c>
      <c r="K113" s="10">
        <v>0</v>
      </c>
      <c r="L113" s="10">
        <v>0</v>
      </c>
      <c r="M113" s="10">
        <v>0</v>
      </c>
      <c r="N113" s="10">
        <v>0</v>
      </c>
    </row>
    <row r="114" spans="1:14" ht="20.100000000000001" customHeight="1" x14ac:dyDescent="0.25">
      <c r="B114" s="6" t="s">
        <v>18</v>
      </c>
      <c r="C114" s="10"/>
      <c r="D114" s="10"/>
      <c r="E114" s="10">
        <f t="shared" si="18"/>
        <v>-0.24915522484990993</v>
      </c>
      <c r="F114" s="10">
        <v>0.1687705984797252</v>
      </c>
      <c r="G114" s="10">
        <v>-6.9706792374167992E-2</v>
      </c>
      <c r="H114" s="10">
        <v>-4.434627772938049E-2</v>
      </c>
      <c r="I114" s="10">
        <v>6.4951191565892907E-2</v>
      </c>
      <c r="J114" s="10">
        <f t="shared" si="19"/>
        <v>-0.22604236574537395</v>
      </c>
      <c r="K114" s="10">
        <f t="shared" si="19"/>
        <v>0.3514696748047117</v>
      </c>
      <c r="L114" s="10">
        <f t="shared" si="19"/>
        <v>0.10769181355690849</v>
      </c>
      <c r="M114" s="10">
        <f t="shared" si="19"/>
        <v>0.12085051168527117</v>
      </c>
      <c r="N114" s="10">
        <f t="shared" si="20"/>
        <v>-9.9059481835566121E-3</v>
      </c>
    </row>
    <row r="115" spans="1:14" ht="20.100000000000001" customHeight="1" x14ac:dyDescent="0.25">
      <c r="B115" s="6" t="s">
        <v>19</v>
      </c>
      <c r="C115" s="10"/>
      <c r="D115" s="10"/>
      <c r="E115" s="10">
        <f t="shared" si="18"/>
        <v>-1.5053243158698049E-3</v>
      </c>
      <c r="F115" s="10">
        <v>-0.17600876296014178</v>
      </c>
      <c r="G115" s="10">
        <v>0.26976176817839193</v>
      </c>
      <c r="H115" s="10">
        <v>2.1328573901969738E-2</v>
      </c>
      <c r="I115" s="10">
        <v>-9.1300466882623499E-2</v>
      </c>
      <c r="J115" s="10">
        <f t="shared" si="19"/>
        <v>-0.22808641989867084</v>
      </c>
      <c r="K115" s="10">
        <f t="shared" si="19"/>
        <v>-2.9343899960463715E-2</v>
      </c>
      <c r="L115" s="10">
        <f t="shared" si="19"/>
        <v>0.23899707419642691</v>
      </c>
      <c r="M115" s="10">
        <f t="shared" si="19"/>
        <v>-0.60666367560800127</v>
      </c>
      <c r="N115" s="10">
        <f t="shared" si="20"/>
        <v>0.46923875266779858</v>
      </c>
    </row>
    <row r="116" spans="1:14" ht="20.100000000000001" customHeight="1" x14ac:dyDescent="0.25">
      <c r="B116" s="11" t="s">
        <v>20</v>
      </c>
      <c r="C116" s="10"/>
      <c r="D116" s="14"/>
      <c r="E116" s="14">
        <f t="shared" si="18"/>
        <v>5.4609581072289748E-2</v>
      </c>
      <c r="F116" s="14">
        <v>-1.3905907550733287E-2</v>
      </c>
      <c r="G116" s="14">
        <v>9.442806892019151E-2</v>
      </c>
      <c r="H116" s="14">
        <v>-6.3304477679105853E-3</v>
      </c>
      <c r="I116" s="14">
        <v>-0.10732733151614182</v>
      </c>
      <c r="J116" s="14">
        <f t="shared" si="19"/>
        <v>2.2373531671349367E-2</v>
      </c>
      <c r="K116" s="14">
        <f t="shared" si="19"/>
        <v>-0.10277595524083927</v>
      </c>
      <c r="L116" s="14">
        <f t="shared" si="19"/>
        <v>-3.0379839203630632E-2</v>
      </c>
      <c r="M116" s="14">
        <f t="shared" si="19"/>
        <v>7.5065246743226899E-2</v>
      </c>
      <c r="N116" s="14">
        <f t="shared" si="20"/>
        <v>-3.8138933486956406E-2</v>
      </c>
    </row>
    <row r="117" spans="1:14" ht="20.100000000000001" customHeight="1" x14ac:dyDescent="0.25"/>
    <row r="118" spans="1:14" ht="20.100000000000001" customHeight="1" x14ac:dyDescent="0.25">
      <c r="A118" s="3" t="s">
        <v>28</v>
      </c>
      <c r="F118" s="1">
        <v>27570218.924654588</v>
      </c>
    </row>
    <row r="119" spans="1:14" ht="20.100000000000001" customHeight="1" x14ac:dyDescent="0.2">
      <c r="A119" s="15" t="s">
        <v>30</v>
      </c>
    </row>
    <row r="120" spans="1:14" ht="20.100000000000001" customHeight="1" x14ac:dyDescent="0.25">
      <c r="D120" s="21"/>
      <c r="E120" s="21"/>
      <c r="F120" s="21">
        <f t="shared" ref="F120" si="21">F118-F107</f>
        <v>-705.40119041129947</v>
      </c>
      <c r="G120" s="21"/>
      <c r="H120" s="21"/>
      <c r="I120" s="21"/>
      <c r="J120" s="21"/>
      <c r="K120" s="21"/>
      <c r="L120" s="21"/>
      <c r="M120" s="21"/>
    </row>
    <row r="121" spans="1:14" ht="20.100000000000001" customHeight="1" x14ac:dyDescent="0.25">
      <c r="F121" s="2"/>
      <c r="G121" s="2"/>
      <c r="H121" s="2"/>
      <c r="I121" s="2"/>
      <c r="J121" s="2"/>
      <c r="K121" s="2"/>
      <c r="L121" s="2"/>
    </row>
    <row r="122" spans="1:14" ht="20.100000000000001" customHeight="1" x14ac:dyDescent="0.25">
      <c r="F122" s="2"/>
      <c r="G122" s="2"/>
      <c r="H122" s="2"/>
      <c r="I122" s="2"/>
      <c r="J122" s="2"/>
      <c r="K122" s="2"/>
      <c r="L122" s="2"/>
    </row>
    <row r="123" spans="1:14" ht="20.100000000000001" customHeight="1" x14ac:dyDescent="0.25">
      <c r="F123" s="2"/>
      <c r="G123" s="2"/>
      <c r="H123" s="2"/>
      <c r="I123" s="2"/>
      <c r="J123" s="2"/>
      <c r="K123" s="2"/>
      <c r="L123" s="2"/>
    </row>
    <row r="124" spans="1:14" ht="20.100000000000001" customHeight="1" x14ac:dyDescent="0.25"/>
    <row r="125" spans="1:14" ht="20.100000000000001" customHeight="1" x14ac:dyDescent="0.25"/>
    <row r="126" spans="1:14" ht="20.100000000000001" customHeight="1" x14ac:dyDescent="0.25">
      <c r="F126" s="2"/>
      <c r="G126" s="2"/>
      <c r="H126" s="2"/>
      <c r="I126" s="2"/>
      <c r="J126" s="2"/>
      <c r="K126" s="2"/>
      <c r="L126" s="2"/>
    </row>
    <row r="127" spans="1:14" ht="20.100000000000001" customHeight="1" x14ac:dyDescent="0.25">
      <c r="F127" s="2"/>
      <c r="G127" s="2"/>
      <c r="H127" s="2"/>
      <c r="I127" s="2"/>
      <c r="J127" s="2"/>
      <c r="K127" s="2"/>
      <c r="L127" s="2"/>
    </row>
    <row r="128" spans="1:14" ht="20.100000000000001" customHeight="1" x14ac:dyDescent="0.25">
      <c r="F128" s="2"/>
      <c r="G128" s="2"/>
      <c r="H128" s="2"/>
      <c r="I128" s="2"/>
      <c r="J128" s="2"/>
      <c r="K128" s="2"/>
      <c r="L128" s="2"/>
    </row>
    <row r="129" spans="6:12" ht="20.100000000000001" customHeight="1" x14ac:dyDescent="0.25">
      <c r="F129" s="2"/>
      <c r="G129" s="2"/>
      <c r="H129" s="2"/>
      <c r="I129" s="2"/>
      <c r="J129" s="2"/>
      <c r="K129" s="2"/>
      <c r="L129" s="2"/>
    </row>
    <row r="130" spans="6:12" ht="20.100000000000001" customHeight="1" x14ac:dyDescent="0.25"/>
    <row r="131" spans="6:12" ht="20.100000000000001" customHeight="1" x14ac:dyDescent="0.25"/>
    <row r="132" spans="6:12" ht="20.100000000000001" customHeight="1" x14ac:dyDescent="0.25"/>
    <row r="133" spans="6:12" ht="20.100000000000001" customHeight="1" x14ac:dyDescent="0.25">
      <c r="F133" s="17"/>
      <c r="G133" s="16"/>
      <c r="H133" s="17"/>
      <c r="I133" s="19"/>
    </row>
    <row r="134" spans="6:12" ht="20.100000000000001" customHeight="1" x14ac:dyDescent="0.25">
      <c r="F134" s="17"/>
      <c r="G134" s="2"/>
      <c r="H134" s="17"/>
    </row>
    <row r="135" spans="6:12" ht="20.100000000000001" customHeight="1" x14ac:dyDescent="0.25">
      <c r="F135" s="17"/>
      <c r="G135" s="2"/>
      <c r="H135" s="17"/>
    </row>
    <row r="136" spans="6:12" x14ac:dyDescent="0.25">
      <c r="F136" s="17"/>
      <c r="G136" s="2"/>
      <c r="H136" s="17"/>
    </row>
    <row r="137" spans="6:12" x14ac:dyDescent="0.25">
      <c r="F137" s="17"/>
      <c r="G137" s="2"/>
      <c r="H137" s="17"/>
    </row>
    <row r="138" spans="6:12" x14ac:dyDescent="0.25">
      <c r="F138" s="17"/>
      <c r="G138" s="2"/>
      <c r="H138" s="17"/>
    </row>
    <row r="139" spans="6:12" x14ac:dyDescent="0.25">
      <c r="F139" s="17"/>
      <c r="G139" s="17"/>
      <c r="H139" s="17"/>
    </row>
  </sheetData>
  <pageMargins left="0.7" right="0.7" top="0.75" bottom="0.75" header="0.3" footer="0.3"/>
  <pageSetup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TEUs</vt:lpstr>
      <vt:lpstr>GC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Dorner, Bill</dc:creator>
  <cp:lastModifiedBy>Brown, LaTonja</cp:lastModifiedBy>
  <cp:lastPrinted>2022-10-13T23:13:24Z</cp:lastPrinted>
  <dcterms:created xsi:type="dcterms:W3CDTF">2020-09-22T22:29:15Z</dcterms:created>
  <dcterms:modified xsi:type="dcterms:W3CDTF">2025-10-15T01:35:47Z</dcterms:modified>
</cp:coreProperties>
</file>